
<file path=[Content_Types].xml><?xml version="1.0" encoding="utf-8"?>
<Types xmlns="http://schemas.openxmlformats.org/package/2006/content-types">
  <Default Extension="vml" ContentType="application/vnd.openxmlformats-officedocument.vmlDrawing"/>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95"/>
  </bookViews>
  <sheets>
    <sheet name="Planilha Resumo Valor" sheetId="8" r:id="rId1"/>
    <sheet name="Custo p. trabalhador Eletricist" sheetId="6" r:id="rId2"/>
    <sheet name="Planilha de Custos Eletricis" sheetId="7" r:id="rId3"/>
    <sheet name="Custo por trabalhador AOM" sheetId="4" r:id="rId4"/>
    <sheet name="Planilha de Custos AOM" sheetId="5" r:id="rId5"/>
    <sheet name="Custo por trabalhador Jard." sheetId="2" r:id="rId6"/>
    <sheet name="Planilha de Custos Jard." sheetId="3" r:id="rId7"/>
  </sheets>
  <calcPr calcId="144525"/>
</workbook>
</file>

<file path=xl/comments1.xml><?xml version="1.0" encoding="utf-8"?>
<comments xmlns="http://schemas.openxmlformats.org/spreadsheetml/2006/main">
  <authors>
    <author>Scheyla Cristina de Souza Belmiro do Amaral</author>
  </authors>
  <commentList>
    <comment ref="B16" authorId="0">
      <text>
        <r>
          <rPr>
            <b/>
            <sz val="9"/>
            <rFont val="Segoe UI"/>
            <charset val="134"/>
          </rPr>
          <t xml:space="preserve">Seges: </t>
        </r>
        <r>
          <rPr>
            <sz val="9"/>
            <rFont val="Segoe UI"/>
            <charset val="134"/>
          </rPr>
          <t xml:space="preserve">Informar salário base conforme Convenção Coletiva de Trabalho vigente para a categoria e no município de prestação do serviço.
</t>
        </r>
      </text>
    </comment>
    <comment ref="C24" authorId="0">
      <text>
        <r>
          <rPr>
            <b/>
            <sz val="9"/>
            <rFont val="Segoe UI"/>
            <charset val="1"/>
          </rPr>
          <t xml:space="preserve">Seges: </t>
        </r>
        <r>
          <rPr>
            <sz val="9"/>
            <rFont val="Segoe UI"/>
            <charset val="134"/>
          </rPr>
          <t>Percentual conforme definido em CCT, se houver gratificação de função.</t>
        </r>
        <r>
          <rPr>
            <sz val="9"/>
            <rFont val="Segoe UI"/>
            <charset val="1"/>
          </rPr>
          <t xml:space="preserve">
</t>
        </r>
      </text>
    </comment>
    <comment ref="C32" authorId="0">
      <text>
        <r>
          <rPr>
            <b/>
            <sz val="9"/>
            <rFont val="Segoe UI"/>
            <charset val="134"/>
          </rPr>
          <t xml:space="preserve">Seges: </t>
        </r>
        <r>
          <rPr>
            <sz val="9"/>
            <rFont val="Segoe UI"/>
            <charset val="134"/>
          </rPr>
          <t>Percentual conforme definido em CCT, quando houver adicional de periculosidade ou insabubridade</t>
        </r>
      </text>
    </comment>
    <comment ref="C45" authorId="0">
      <text>
        <r>
          <rPr>
            <b/>
            <sz val="9"/>
            <rFont val="Segoe UI"/>
            <charset val="134"/>
          </rPr>
          <t xml:space="preserve">Seges: </t>
        </r>
        <r>
          <rPr>
            <sz val="9"/>
            <rFont val="Segoe UI"/>
            <charset val="134"/>
          </rPr>
          <t xml:space="preserve">Considera hora noturna de 22h às 5h do dia segunte, portanto 7 horas noturnas de uma jornada de 12h. </t>
        </r>
      </text>
    </comment>
    <comment ref="C49" authorId="0">
      <text>
        <r>
          <rPr>
            <b/>
            <sz val="9"/>
            <rFont val="Segoe UI"/>
            <charset val="134"/>
          </rPr>
          <t>Seges:</t>
        </r>
        <r>
          <rPr>
            <sz val="9"/>
            <rFont val="Segoe UI"/>
            <charset val="134"/>
          </rPr>
          <t xml:space="preserve">
A título de pagamento adicional computa-se o pagamento de 7min e 30 s a cada hora noturna, por 7 horas, totalizando 52min e 30 s, que significa 1 hora da jornada de 12h.
</t>
        </r>
      </text>
    </comment>
    <comment ref="D49" authorId="0">
      <text>
        <r>
          <rPr>
            <b/>
            <sz val="9"/>
            <rFont val="Segoe UI"/>
            <charset val="134"/>
          </rPr>
          <t>Seges:</t>
        </r>
        <r>
          <rPr>
            <sz val="9"/>
            <rFont val="Segoe UI"/>
            <charset val="134"/>
          </rPr>
          <t xml:space="preserve"> Por tratar-se de hora considerada a mais, calcula-se pagamento de 100% da hora, acrescida do respectivo adicional noturno.</t>
        </r>
      </text>
    </comment>
    <comment ref="A52" authorId="0">
      <text>
        <r>
          <rPr>
            <b/>
            <sz val="9"/>
            <rFont val="Segoe UI"/>
            <charset val="134"/>
          </rPr>
          <t xml:space="preserve">Seges: </t>
        </r>
        <r>
          <rPr>
            <sz val="9"/>
            <rFont val="Segoe UI"/>
            <charset val="134"/>
          </rPr>
          <t>Tabela resumo da totalização do Adicional noturno.
Automatizada, desde que não haja alterações de fórmulas ou estrutura da planilha.</t>
        </r>
      </text>
    </comment>
    <comment ref="A72" authorId="0">
      <text>
        <r>
          <rPr>
            <b/>
            <sz val="9"/>
            <rFont val="Segoe UI"/>
            <charset val="134"/>
          </rPr>
          <t xml:space="preserve">Seges: </t>
        </r>
        <r>
          <rPr>
            <sz val="9"/>
            <rFont val="Segoe UI"/>
            <charset val="134"/>
          </rPr>
          <t xml:space="preserve">Automatizada, desde que não haja alterações de fórmulas ou estrutura da planilha.
</t>
        </r>
      </text>
    </comment>
    <comment ref="C86" authorId="0">
      <text>
        <r>
          <rPr>
            <b/>
            <sz val="9"/>
            <rFont val="Segoe UI"/>
            <charset val="134"/>
          </rPr>
          <t xml:space="preserve">Seges: </t>
        </r>
        <r>
          <rPr>
            <sz val="9"/>
            <rFont val="Segoe UI"/>
            <charset val="134"/>
          </rPr>
          <t>Por tratar-se de planilha mensal será contabilizado 1/12 avos do custo.</t>
        </r>
      </text>
    </comment>
    <comment ref="A94" authorId="0">
      <text>
        <r>
          <rPr>
            <b/>
            <sz val="9"/>
            <rFont val="Segoe UI"/>
            <charset val="134"/>
          </rPr>
          <t xml:space="preserve">Seges: </t>
        </r>
        <r>
          <rPr>
            <sz val="9"/>
            <rFont val="Segoe UI"/>
            <charset val="134"/>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5" authorId="0">
      <text>
        <r>
          <rPr>
            <b/>
            <sz val="9"/>
            <rFont val="Segoe UI"/>
            <charset val="134"/>
          </rPr>
          <t>Seges:</t>
        </r>
        <r>
          <rPr>
            <sz val="9"/>
            <rFont val="Segoe UI"/>
            <charset val="134"/>
          </rPr>
          <t xml:space="preserve"> Corresponde ao previsto na Constituição. Adicional de 1/3 a mais do salário normal.
</t>
        </r>
      </text>
    </comment>
    <comment ref="A112" authorId="0">
      <text>
        <r>
          <rPr>
            <b/>
            <sz val="9"/>
            <rFont val="Segoe UI"/>
            <charset val="134"/>
          </rPr>
          <t xml:space="preserve">Seges: </t>
        </r>
        <r>
          <rPr>
            <sz val="9"/>
            <rFont val="Segoe UI"/>
            <charset val="134"/>
          </rPr>
          <t xml:space="preserve">apenas totaliza a previsão mensal de custos com 13° Salário, Férias e Adicional de Férias.
</t>
        </r>
      </text>
    </comment>
    <comment ref="B128" authorId="0">
      <text>
        <r>
          <rPr>
            <b/>
            <sz val="9"/>
            <rFont val="Segoe UI"/>
            <charset val="134"/>
          </rPr>
          <t xml:space="preserve">Seges: </t>
        </r>
        <r>
          <rPr>
            <sz val="9"/>
            <rFont val="Segoe UI"/>
            <charset val="134"/>
          </rPr>
          <t xml:space="preserve">Informar o percentual adequado à categoria profissional a ser contratada para a prestação do serviço.
</t>
        </r>
      </text>
    </comment>
    <comment ref="C138" authorId="0">
      <text>
        <r>
          <rPr>
            <b/>
            <sz val="9"/>
            <rFont val="Segoe UI"/>
            <charset val="134"/>
          </rPr>
          <t xml:space="preserve">Seges: </t>
        </r>
        <r>
          <rPr>
            <sz val="9"/>
            <rFont val="Segoe UI"/>
            <charset val="134"/>
          </rPr>
          <t xml:space="preserve">Corresponde ao somatório dos encargos para financiamento da seguridade social.
O percentual será alterado quando do preenchimento da aliquota do SAT/GIIL-RAT
</t>
        </r>
      </text>
    </comment>
    <comment ref="C147" authorId="0">
      <text>
        <r>
          <rPr>
            <b/>
            <sz val="9"/>
            <rFont val="Segoe UI"/>
            <charset val="134"/>
          </rPr>
          <t xml:space="preserve">Seges: </t>
        </r>
        <r>
          <rPr>
            <sz val="9"/>
            <rFont val="Segoe UI"/>
            <charset val="134"/>
          </rPr>
          <t xml:space="preserve">Alíquota mensal de depóstio à título de FGTS, conforme Lei n° 8.036, de 1990.
</t>
        </r>
      </text>
    </comment>
    <comment ref="A154" authorId="0">
      <text>
        <r>
          <rPr>
            <b/>
            <sz val="9"/>
            <rFont val="Segoe UI"/>
            <charset val="134"/>
          </rPr>
          <t xml:space="preserve">Seges: </t>
        </r>
        <r>
          <rPr>
            <sz val="9"/>
            <rFont val="Segoe UI"/>
            <charset val="134"/>
          </rPr>
          <t xml:space="preserve">Totalização dos Encargos. Automatizada, desde que não haja alteração nas fórmulas e estrutura da planilha.
</t>
        </r>
      </text>
    </comment>
    <comment ref="B169" authorId="0">
      <text>
        <r>
          <rPr>
            <b/>
            <sz val="9"/>
            <rFont val="Segoe UI"/>
            <charset val="134"/>
          </rPr>
          <t xml:space="preserve">Seges: </t>
        </r>
        <r>
          <rPr>
            <sz val="9"/>
            <rFont val="Segoe UI"/>
            <charset val="134"/>
          </rPr>
          <t xml:space="preserve">Valor da tarifa de transporte público praticada no município de prestação do serviço.
</t>
        </r>
      </text>
    </comment>
    <comment ref="D170" authorId="0">
      <text>
        <r>
          <rPr>
            <b/>
            <sz val="9"/>
            <rFont val="Segoe UI"/>
            <charset val="134"/>
          </rPr>
          <t xml:space="preserve">Seges: </t>
        </r>
        <r>
          <rPr>
            <sz val="9"/>
            <rFont val="Segoe UI"/>
            <charset val="134"/>
          </rPr>
          <t xml:space="preserve">apenas sugerido, depende de disposições constantes na CCT.
</t>
        </r>
      </text>
    </comment>
    <comment ref="C178" authorId="0">
      <text>
        <r>
          <rPr>
            <b/>
            <sz val="9"/>
            <rFont val="Segoe UI"/>
            <charset val="134"/>
          </rPr>
          <t xml:space="preserve">Seges: exemplificativo... </t>
        </r>
        <r>
          <rPr>
            <sz val="9"/>
            <rFont val="Segoe UI"/>
            <charset val="134"/>
          </rPr>
          <t xml:space="preserve">O desconto poderá ser proporcional, conforme disposto no art. 10 do Decreto n° 95.247, de 1987.
O órgão contatante deverá apreciar o comportamento das empresas prestadoras de serviço e ajustar, conforme necessidade.
</t>
        </r>
      </text>
    </comment>
    <comment ref="B198" authorId="0">
      <text>
        <r>
          <rPr>
            <b/>
            <sz val="9"/>
            <rFont val="Segoe UI"/>
            <charset val="134"/>
          </rPr>
          <t xml:space="preserve">Seges: </t>
        </r>
        <r>
          <rPr>
            <sz val="9"/>
            <rFont val="Segoe UI"/>
            <charset val="134"/>
          </rPr>
          <t xml:space="preserve">Conforme estabelecido em Convenção Coletiva de Trabalho
</t>
        </r>
      </text>
    </comment>
    <comment ref="C199" authorId="0">
      <text>
        <r>
          <rPr>
            <b/>
            <sz val="9"/>
            <rFont val="Segoe UI"/>
            <charset val="134"/>
          </rPr>
          <t xml:space="preserve">Seges: </t>
        </r>
        <r>
          <rPr>
            <sz val="9"/>
            <rFont val="Segoe UI"/>
            <charset val="134"/>
          </rPr>
          <t xml:space="preserve">apenas sugerido, depende de disposições constantes na CCT.
</t>
        </r>
      </text>
    </comment>
    <comment ref="C207" authorId="0">
      <text>
        <r>
          <rPr>
            <b/>
            <sz val="9"/>
            <rFont val="Segoe UI"/>
            <charset val="134"/>
          </rPr>
          <t xml:space="preserve">Seges: </t>
        </r>
        <r>
          <rPr>
            <sz val="9"/>
            <rFont val="Segoe UI"/>
            <charset val="134"/>
          </rPr>
          <t xml:space="preserve">Observar desconto informado em Convenção Coletiva.
</t>
        </r>
      </text>
    </comment>
    <comment ref="B208" authorId="0">
      <text>
        <r>
          <rPr>
            <b/>
            <sz val="9"/>
            <rFont val="Segoe UI"/>
            <charset val="134"/>
          </rPr>
          <t xml:space="preserve">Seges: </t>
        </r>
        <r>
          <rPr>
            <sz val="9"/>
            <rFont val="Segoe UI"/>
            <charset val="134"/>
          </rPr>
          <t>Observar Convenção Coletiva sobre base de cálculo, habitualmente o desconto é sobre o valor do benefício concedido.</t>
        </r>
      </text>
    </comment>
    <comment ref="A262" authorId="0">
      <text>
        <r>
          <rPr>
            <b/>
            <sz val="9"/>
            <rFont val="Segoe UI"/>
            <charset val="134"/>
          </rPr>
          <t xml:space="preserve">Seges: </t>
        </r>
        <r>
          <rPr>
            <sz val="9"/>
            <rFont val="Segoe UI"/>
            <charset val="134"/>
          </rPr>
          <t>Apenas totaliza os custos efetivos com benefícios mensais do trabalhador.
Automatizada, desde que não haja alteração de fórmulas ou estrutura da planilha</t>
        </r>
      </text>
    </comment>
    <comment ref="A273" authorId="0">
      <text>
        <r>
          <rPr>
            <b/>
            <sz val="9"/>
            <rFont val="Segoe UI"/>
            <charset val="134"/>
          </rPr>
          <t xml:space="preserve">Seges: </t>
        </r>
        <r>
          <rPr>
            <sz val="9"/>
            <rFont val="Segoe UI"/>
            <charset val="134"/>
          </rPr>
          <t xml:space="preserve">Totaliza o módulo 2, com somatória de 13° salário, férias, adicional, encargos e benefícios.
</t>
        </r>
      </text>
    </comment>
    <comment ref="B288" authorId="0">
      <text>
        <r>
          <rPr>
            <b/>
            <sz val="9"/>
            <rFont val="Segoe UI"/>
            <charset val="134"/>
          </rPr>
          <t xml:space="preserve">Seges: exemplificativo
</t>
        </r>
        <r>
          <rPr>
            <sz val="9"/>
            <rFont val="Segoe UI"/>
            <charset val="134"/>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77" authorId="0">
      <text>
        <r>
          <rPr>
            <b/>
            <sz val="9"/>
            <rFont val="Segoe UI"/>
            <charset val="134"/>
          </rPr>
          <t>Seges:</t>
        </r>
        <r>
          <rPr>
            <sz val="9"/>
            <rFont val="Segoe UI"/>
            <charset val="134"/>
          </rPr>
          <t xml:space="preserve">
Totaliza o custo estimado a ser provisionado mensalmente. Está automatizada, desde que não haja alteração de fórmulas e/ou estrutura da planilha.</t>
        </r>
      </text>
    </comment>
    <comment ref="B391" authorId="0">
      <text>
        <r>
          <rPr>
            <b/>
            <sz val="9"/>
            <rFont val="Segoe UI"/>
            <charset val="134"/>
          </rPr>
          <t xml:space="preserve">Seges: </t>
        </r>
        <r>
          <rPr>
            <sz val="9"/>
            <rFont val="Segoe UI"/>
            <charset val="134"/>
          </rPr>
          <t xml:space="preserve">Probabilidade de ocorrência de ausência do profissional residente quando será necessária a presença de um repositor. O órgão deverá observar o histórico das contratações anteriores para estimar tais probabilidades.
</t>
        </r>
      </text>
    </comment>
    <comment ref="C391" authorId="0">
      <text>
        <r>
          <rPr>
            <b/>
            <sz val="9"/>
            <rFont val="Segoe UI"/>
            <charset val="134"/>
          </rPr>
          <t xml:space="preserve">Segesl: </t>
        </r>
        <r>
          <rPr>
            <sz val="9"/>
            <rFont val="Segoe UI"/>
            <charset val="134"/>
          </rPr>
          <t xml:space="preserve">Duração computada em dias, conforme previsão em legislação.
</t>
        </r>
      </text>
    </comment>
    <comment ref="A406" authorId="0">
      <text>
        <r>
          <rPr>
            <b/>
            <sz val="9"/>
            <rFont val="Segoe UI"/>
            <charset val="134"/>
          </rPr>
          <t xml:space="preserve">Seges: </t>
        </r>
        <r>
          <rPr>
            <sz val="9"/>
            <rFont val="Segoe UI"/>
            <charset val="134"/>
          </rPr>
          <t>Esta tabela apresenta o resumo dos dias prováveis de ausência, quando seria necessária a presença de um profissional repositor.
Seu cálculo está automatizado mediante preenchimento da tabela anterior.</t>
        </r>
      </text>
    </comment>
    <comment ref="A409" authorId="0">
      <text>
        <r>
          <rPr>
            <b/>
            <sz val="9"/>
            <rFont val="Segoe UI"/>
            <charset val="134"/>
          </rPr>
          <t xml:space="preserve">Seges: </t>
        </r>
        <r>
          <rPr>
            <sz val="9"/>
            <rFont val="Segoe UI"/>
            <charset val="134"/>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35" authorId="0">
      <text>
        <r>
          <rPr>
            <b/>
            <sz val="9"/>
            <rFont val="Segoe UI"/>
            <charset val="134"/>
          </rPr>
          <t xml:space="preserve">Seges: </t>
        </r>
        <r>
          <rPr>
            <sz val="9"/>
            <rFont val="Segoe UI"/>
            <charset val="134"/>
          </rPr>
          <t xml:space="preserve">Tabela automatizada para cálculo do custo mensal com reposição do profissional ausente, mediante preenchimento das anteriores. Desde que não haja alteração de fórmulas e/ou estrutura da planilha.
</t>
        </r>
      </text>
    </comment>
    <comment ref="A461" authorId="0">
      <text>
        <r>
          <rPr>
            <b/>
            <sz val="9"/>
            <rFont val="Segoe UI"/>
            <charset val="134"/>
          </rPr>
          <t>Seges:</t>
        </r>
        <r>
          <rPr>
            <sz val="9"/>
            <rFont val="Segoe UI"/>
            <charset val="134"/>
          </rPr>
          <t xml:space="preserve"> Esta tabela totaliza os custos com reposição de profissional ausente e está automatizada mediante preenchimento das anteriores. Desde que não haja alteração de fórmulas e/ou estrutura da planilha.</t>
        </r>
      </text>
    </comment>
    <comment ref="D473" authorId="0">
      <text>
        <r>
          <rPr>
            <b/>
            <sz val="9"/>
            <rFont val="Segoe UI"/>
            <charset val="134"/>
          </rPr>
          <t>Seges:</t>
        </r>
        <r>
          <rPr>
            <sz val="9"/>
            <rFont val="Segoe UI"/>
            <charset val="134"/>
          </rPr>
          <t xml:space="preserve"> todos os itens relacionados a insumos deverão ser objeto de pesquisa de preços conforme diretrizes da Instrução Normativa específica (IN n° 3, de 20 de abril de 2017).
</t>
        </r>
      </text>
    </comment>
    <comment ref="D491" authorId="0">
      <text>
        <r>
          <rPr>
            <b/>
            <sz val="9"/>
            <rFont val="Segoe UI"/>
            <charset val="134"/>
          </rPr>
          <t>Seges:</t>
        </r>
        <r>
          <rPr>
            <sz val="9"/>
            <rFont val="Segoe UI"/>
            <charset val="134"/>
          </rPr>
          <t xml:space="preserve"> todos os itens relacionados a insumos deverão ser objeto de pesquisa de preços conforme diretrizes da Instrução Normativa específica (IN n° 3, de 20 de abril de 2017).
</t>
        </r>
      </text>
    </comment>
    <comment ref="A509" authorId="0">
      <text>
        <r>
          <rPr>
            <b/>
            <sz val="9"/>
            <rFont val="Segoe UI"/>
            <charset val="134"/>
          </rPr>
          <t xml:space="preserve">Seges: </t>
        </r>
        <r>
          <rPr>
            <sz val="9"/>
            <rFont val="Segoe UI"/>
            <charset val="134"/>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4" authorId="0">
      <text>
        <r>
          <rPr>
            <b/>
            <sz val="9"/>
            <rFont val="Segoe UI"/>
            <charset val="134"/>
          </rPr>
          <t xml:space="preserve">Seges: </t>
        </r>
        <r>
          <rPr>
            <sz val="9"/>
            <rFont val="Segoe UI"/>
            <charset val="134"/>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comments2.xml><?xml version="1.0" encoding="utf-8"?>
<comments xmlns="http://schemas.openxmlformats.org/spreadsheetml/2006/main">
  <authors>
    <author>Scheyla Cristina de Souza Belmiro do Amaral</author>
  </authors>
  <commentList>
    <comment ref="B16" authorId="0">
      <text>
        <r>
          <rPr>
            <b/>
            <sz val="9"/>
            <rFont val="Segoe UI"/>
            <charset val="134"/>
          </rPr>
          <t xml:space="preserve">Seges: </t>
        </r>
        <r>
          <rPr>
            <sz val="9"/>
            <rFont val="Segoe UI"/>
            <charset val="134"/>
          </rPr>
          <t xml:space="preserve">Informar salário base conforme Convenção Coletiva de Trabalho vigente para a categoria e no município de prestação do serviço.
</t>
        </r>
      </text>
    </comment>
    <comment ref="C24" authorId="0">
      <text>
        <r>
          <rPr>
            <b/>
            <sz val="9"/>
            <rFont val="Segoe UI"/>
            <charset val="1"/>
          </rPr>
          <t xml:space="preserve">Seges: </t>
        </r>
        <r>
          <rPr>
            <sz val="9"/>
            <rFont val="Segoe UI"/>
            <charset val="134"/>
          </rPr>
          <t>Percentual conforme definido em CCT, se houver gratificação de função.</t>
        </r>
        <r>
          <rPr>
            <sz val="9"/>
            <rFont val="Segoe UI"/>
            <charset val="1"/>
          </rPr>
          <t xml:space="preserve">
</t>
        </r>
      </text>
    </comment>
    <comment ref="C32" authorId="0">
      <text>
        <r>
          <rPr>
            <b/>
            <sz val="9"/>
            <rFont val="Segoe UI"/>
            <charset val="134"/>
          </rPr>
          <t xml:space="preserve">Seges: </t>
        </r>
        <r>
          <rPr>
            <sz val="9"/>
            <rFont val="Segoe UI"/>
            <charset val="134"/>
          </rPr>
          <t>Percentual conforme definido em CCT, quando houver adicional de periculosidade ou insabubridade</t>
        </r>
      </text>
    </comment>
    <comment ref="C45" authorId="0">
      <text>
        <r>
          <rPr>
            <b/>
            <sz val="9"/>
            <rFont val="Segoe UI"/>
            <charset val="134"/>
          </rPr>
          <t xml:space="preserve">Seges: </t>
        </r>
        <r>
          <rPr>
            <sz val="9"/>
            <rFont val="Segoe UI"/>
            <charset val="134"/>
          </rPr>
          <t xml:space="preserve">Considera hora noturna de 22h às 5h do dia segunte, portanto 7 horas noturnas de uma jornada de 12h. </t>
        </r>
      </text>
    </comment>
    <comment ref="C49" authorId="0">
      <text>
        <r>
          <rPr>
            <b/>
            <sz val="9"/>
            <rFont val="Segoe UI"/>
            <charset val="134"/>
          </rPr>
          <t>Seges:</t>
        </r>
        <r>
          <rPr>
            <sz val="9"/>
            <rFont val="Segoe UI"/>
            <charset val="134"/>
          </rPr>
          <t xml:space="preserve">
A título de pagamento adicional computa-se o pagamento de 7min e 30 s a cada hora noturna, por 7 horas, totalizando 52min e 30 s, que significa 1 hora da jornada de 12h.
</t>
        </r>
      </text>
    </comment>
    <comment ref="D49" authorId="0">
      <text>
        <r>
          <rPr>
            <b/>
            <sz val="9"/>
            <rFont val="Segoe UI"/>
            <charset val="134"/>
          </rPr>
          <t>Seges:</t>
        </r>
        <r>
          <rPr>
            <sz val="9"/>
            <rFont val="Segoe UI"/>
            <charset val="134"/>
          </rPr>
          <t xml:space="preserve"> Por tratar-se de hora considerada a mais, calcula-se pagamento de 100% da hora, acrescida do respectivo adicional noturno.</t>
        </r>
      </text>
    </comment>
    <comment ref="A52" authorId="0">
      <text>
        <r>
          <rPr>
            <b/>
            <sz val="9"/>
            <rFont val="Segoe UI"/>
            <charset val="134"/>
          </rPr>
          <t xml:space="preserve">Seges: </t>
        </r>
        <r>
          <rPr>
            <sz val="9"/>
            <rFont val="Segoe UI"/>
            <charset val="134"/>
          </rPr>
          <t>Tabela resumo da totalização do Adicional noturno.
Automatizada, desde que não haja alterações de fórmulas ou estrutura da planilha.</t>
        </r>
      </text>
    </comment>
    <comment ref="A72" authorId="0">
      <text>
        <r>
          <rPr>
            <b/>
            <sz val="9"/>
            <rFont val="Segoe UI"/>
            <charset val="134"/>
          </rPr>
          <t xml:space="preserve">Seges: </t>
        </r>
        <r>
          <rPr>
            <sz val="9"/>
            <rFont val="Segoe UI"/>
            <charset val="134"/>
          </rPr>
          <t xml:space="preserve">Automatizada, desde que não haja alterações de fórmulas ou estrutura da planilha.
</t>
        </r>
      </text>
    </comment>
    <comment ref="C86" authorId="0">
      <text>
        <r>
          <rPr>
            <b/>
            <sz val="9"/>
            <rFont val="Segoe UI"/>
            <charset val="134"/>
          </rPr>
          <t xml:space="preserve">Seges: </t>
        </r>
        <r>
          <rPr>
            <sz val="9"/>
            <rFont val="Segoe UI"/>
            <charset val="134"/>
          </rPr>
          <t>Por tratar-se de planilha mensal será contabilizado 1/12 avos do custo.</t>
        </r>
      </text>
    </comment>
    <comment ref="A94" authorId="0">
      <text>
        <r>
          <rPr>
            <b/>
            <sz val="9"/>
            <rFont val="Segoe UI"/>
            <charset val="134"/>
          </rPr>
          <t xml:space="preserve">Seges: </t>
        </r>
        <r>
          <rPr>
            <sz val="9"/>
            <rFont val="Segoe UI"/>
            <charset val="134"/>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5" authorId="0">
      <text>
        <r>
          <rPr>
            <b/>
            <sz val="9"/>
            <rFont val="Segoe UI"/>
            <charset val="134"/>
          </rPr>
          <t>Seges:</t>
        </r>
        <r>
          <rPr>
            <sz val="9"/>
            <rFont val="Segoe UI"/>
            <charset val="134"/>
          </rPr>
          <t xml:space="preserve"> Corresponde ao previsto na Constituição. Adicional de 1/3 a mais do salário normal.
</t>
        </r>
      </text>
    </comment>
    <comment ref="A112" authorId="0">
      <text>
        <r>
          <rPr>
            <b/>
            <sz val="9"/>
            <rFont val="Segoe UI"/>
            <charset val="134"/>
          </rPr>
          <t xml:space="preserve">Seges: </t>
        </r>
        <r>
          <rPr>
            <sz val="9"/>
            <rFont val="Segoe UI"/>
            <charset val="134"/>
          </rPr>
          <t xml:space="preserve">apenas totaliza a previsão mensal de custos com 13° Salário, Férias e Adicional de Férias.
</t>
        </r>
      </text>
    </comment>
    <comment ref="B128" authorId="0">
      <text>
        <r>
          <rPr>
            <b/>
            <sz val="9"/>
            <rFont val="Segoe UI"/>
            <charset val="134"/>
          </rPr>
          <t xml:space="preserve">Seges: </t>
        </r>
        <r>
          <rPr>
            <sz val="9"/>
            <rFont val="Segoe UI"/>
            <charset val="134"/>
          </rPr>
          <t xml:space="preserve">Informar o percentual adequado à categoria profissional a ser contratada para a prestação do serviço.
</t>
        </r>
      </text>
    </comment>
    <comment ref="C138" authorId="0">
      <text>
        <r>
          <rPr>
            <b/>
            <sz val="9"/>
            <rFont val="Segoe UI"/>
            <charset val="134"/>
          </rPr>
          <t xml:space="preserve">Seges: </t>
        </r>
        <r>
          <rPr>
            <sz val="9"/>
            <rFont val="Segoe UI"/>
            <charset val="134"/>
          </rPr>
          <t xml:space="preserve">Corresponde ao somatório dos encargos para financiamento da seguridade social.
O percentual será alterado quando do preenchimento da aliquota do SAT/GIIL-RAT
</t>
        </r>
      </text>
    </comment>
    <comment ref="C147" authorId="0">
      <text>
        <r>
          <rPr>
            <b/>
            <sz val="9"/>
            <rFont val="Segoe UI"/>
            <charset val="134"/>
          </rPr>
          <t xml:space="preserve">Seges: </t>
        </r>
        <r>
          <rPr>
            <sz val="9"/>
            <rFont val="Segoe UI"/>
            <charset val="134"/>
          </rPr>
          <t xml:space="preserve">Alíquota mensal de depóstio à título de FGTS, conforme Lei n° 8.036, de 1990.
</t>
        </r>
      </text>
    </comment>
    <comment ref="A154" authorId="0">
      <text>
        <r>
          <rPr>
            <b/>
            <sz val="9"/>
            <rFont val="Segoe UI"/>
            <charset val="134"/>
          </rPr>
          <t xml:space="preserve">Seges: </t>
        </r>
        <r>
          <rPr>
            <sz val="9"/>
            <rFont val="Segoe UI"/>
            <charset val="134"/>
          </rPr>
          <t xml:space="preserve">Totalização dos Encargos. Automatizada, desde que não haja alteração nas fórmulas e estrutura da planilha.
</t>
        </r>
      </text>
    </comment>
    <comment ref="B169" authorId="0">
      <text>
        <r>
          <rPr>
            <b/>
            <sz val="9"/>
            <rFont val="Segoe UI"/>
            <charset val="134"/>
          </rPr>
          <t xml:space="preserve">Seges: </t>
        </r>
        <r>
          <rPr>
            <sz val="9"/>
            <rFont val="Segoe UI"/>
            <charset val="134"/>
          </rPr>
          <t xml:space="preserve">Valor da tarifa de transporte público praticada no município de prestação do serviço.
</t>
        </r>
      </text>
    </comment>
    <comment ref="D170" authorId="0">
      <text>
        <r>
          <rPr>
            <b/>
            <sz val="9"/>
            <rFont val="Segoe UI"/>
            <charset val="134"/>
          </rPr>
          <t xml:space="preserve">Seges: </t>
        </r>
        <r>
          <rPr>
            <sz val="9"/>
            <rFont val="Segoe UI"/>
            <charset val="134"/>
          </rPr>
          <t xml:space="preserve">apenas sugerido, depende de disposições constantes na CCT.
</t>
        </r>
      </text>
    </comment>
    <comment ref="C178" authorId="0">
      <text>
        <r>
          <rPr>
            <b/>
            <sz val="9"/>
            <rFont val="Segoe UI"/>
            <charset val="134"/>
          </rPr>
          <t xml:space="preserve">Seges: exemplificativo... </t>
        </r>
        <r>
          <rPr>
            <sz val="9"/>
            <rFont val="Segoe UI"/>
            <charset val="134"/>
          </rPr>
          <t xml:space="preserve">O desconto poderá ser proporcional, conforme disposto no art. 10 do Decreto n° 95.247, de 1987.
O órgão contatante deverá apreciar o comportamento das empresas prestadoras de serviço e ajustar, conforme necessidade.
</t>
        </r>
      </text>
    </comment>
    <comment ref="B198" authorId="0">
      <text>
        <r>
          <rPr>
            <b/>
            <sz val="9"/>
            <rFont val="Segoe UI"/>
            <charset val="134"/>
          </rPr>
          <t xml:space="preserve">Seges: </t>
        </r>
        <r>
          <rPr>
            <sz val="9"/>
            <rFont val="Segoe UI"/>
            <charset val="134"/>
          </rPr>
          <t xml:space="preserve">Conforme estabelecido em Convenção Coletiva de Trabalho
</t>
        </r>
      </text>
    </comment>
    <comment ref="C199" authorId="0">
      <text>
        <r>
          <rPr>
            <b/>
            <sz val="9"/>
            <rFont val="Segoe UI"/>
            <charset val="134"/>
          </rPr>
          <t xml:space="preserve">Seges: </t>
        </r>
        <r>
          <rPr>
            <sz val="9"/>
            <rFont val="Segoe UI"/>
            <charset val="134"/>
          </rPr>
          <t xml:space="preserve">apenas sugerido, depende de disposições constantes na CCT.
</t>
        </r>
      </text>
    </comment>
    <comment ref="C207" authorId="0">
      <text>
        <r>
          <rPr>
            <b/>
            <sz val="9"/>
            <rFont val="Segoe UI"/>
            <charset val="134"/>
          </rPr>
          <t xml:space="preserve">Seges: </t>
        </r>
        <r>
          <rPr>
            <sz val="9"/>
            <rFont val="Segoe UI"/>
            <charset val="134"/>
          </rPr>
          <t xml:space="preserve">Observar desconto informado em Convenção Coletiva.
</t>
        </r>
      </text>
    </comment>
    <comment ref="B208" authorId="0">
      <text>
        <r>
          <rPr>
            <b/>
            <sz val="9"/>
            <rFont val="Segoe UI"/>
            <charset val="134"/>
          </rPr>
          <t xml:space="preserve">Seges: </t>
        </r>
        <r>
          <rPr>
            <sz val="9"/>
            <rFont val="Segoe UI"/>
            <charset val="134"/>
          </rPr>
          <t>Observar Convenção Coletiva sobre base de cálculo, habitualmente o desconto é sobre o valor do benefício concedido.</t>
        </r>
      </text>
    </comment>
    <comment ref="A262" authorId="0">
      <text>
        <r>
          <rPr>
            <b/>
            <sz val="9"/>
            <rFont val="Segoe UI"/>
            <charset val="134"/>
          </rPr>
          <t xml:space="preserve">Seges: </t>
        </r>
        <r>
          <rPr>
            <sz val="9"/>
            <rFont val="Segoe UI"/>
            <charset val="134"/>
          </rPr>
          <t>Apenas totaliza os custos efetivos com benefícios mensais do trabalhador.
Automatizada, desde que não haja alteração de fórmulas ou estrutura da planilha</t>
        </r>
      </text>
    </comment>
    <comment ref="A273" authorId="0">
      <text>
        <r>
          <rPr>
            <b/>
            <sz val="9"/>
            <rFont val="Segoe UI"/>
            <charset val="134"/>
          </rPr>
          <t xml:space="preserve">Seges: </t>
        </r>
        <r>
          <rPr>
            <sz val="9"/>
            <rFont val="Segoe UI"/>
            <charset val="134"/>
          </rPr>
          <t xml:space="preserve">Totaliza o módulo 2, com somatória de 13° salário, férias, adicional, encargos e benefícios.
</t>
        </r>
      </text>
    </comment>
    <comment ref="B288" authorId="0">
      <text>
        <r>
          <rPr>
            <b/>
            <sz val="9"/>
            <rFont val="Segoe UI"/>
            <charset val="134"/>
          </rPr>
          <t xml:space="preserve">Seges: exemplificativo
</t>
        </r>
        <r>
          <rPr>
            <sz val="9"/>
            <rFont val="Segoe UI"/>
            <charset val="134"/>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77" authorId="0">
      <text>
        <r>
          <rPr>
            <b/>
            <sz val="9"/>
            <rFont val="Segoe UI"/>
            <charset val="134"/>
          </rPr>
          <t>Seges:</t>
        </r>
        <r>
          <rPr>
            <sz val="9"/>
            <rFont val="Segoe UI"/>
            <charset val="134"/>
          </rPr>
          <t xml:space="preserve">
Totaliza o custo estimado a ser provisionado mensalmente. Está automatizada, desde que não haja alteração de fórmulas e/ou estrutura da planilha.</t>
        </r>
      </text>
    </comment>
    <comment ref="B391" authorId="0">
      <text>
        <r>
          <rPr>
            <b/>
            <sz val="9"/>
            <rFont val="Segoe UI"/>
            <charset val="134"/>
          </rPr>
          <t xml:space="preserve">Seges: </t>
        </r>
        <r>
          <rPr>
            <sz val="9"/>
            <rFont val="Segoe UI"/>
            <charset val="134"/>
          </rPr>
          <t xml:space="preserve">Probabilidade de ocorrência de ausência do profissional residente quando será necessária a presença de um repositor. O órgão deverá observar o histórico das contratações anteriores para estimar tais probabilidades.
</t>
        </r>
      </text>
    </comment>
    <comment ref="C391" authorId="0">
      <text>
        <r>
          <rPr>
            <b/>
            <sz val="9"/>
            <rFont val="Segoe UI"/>
            <charset val="134"/>
          </rPr>
          <t xml:space="preserve">Segesl: </t>
        </r>
        <r>
          <rPr>
            <sz val="9"/>
            <rFont val="Segoe UI"/>
            <charset val="134"/>
          </rPr>
          <t xml:space="preserve">Duração computada em dias, conforme previsão em legislação.
</t>
        </r>
      </text>
    </comment>
    <comment ref="A406" authorId="0">
      <text>
        <r>
          <rPr>
            <b/>
            <sz val="9"/>
            <rFont val="Segoe UI"/>
            <charset val="134"/>
          </rPr>
          <t xml:space="preserve">Seges: </t>
        </r>
        <r>
          <rPr>
            <sz val="9"/>
            <rFont val="Segoe UI"/>
            <charset val="134"/>
          </rPr>
          <t>Esta tabela apresenta o resumo dos dias prováveis de ausência, quando seria necessária a presença de um profissional repositor.
Seu cálculo está automatizado mediante preenchimento da tabela anterior.</t>
        </r>
      </text>
    </comment>
    <comment ref="A409" authorId="0">
      <text>
        <r>
          <rPr>
            <b/>
            <sz val="9"/>
            <rFont val="Segoe UI"/>
            <charset val="134"/>
          </rPr>
          <t xml:space="preserve">Seges: </t>
        </r>
        <r>
          <rPr>
            <sz val="9"/>
            <rFont val="Segoe UI"/>
            <charset val="134"/>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35" authorId="0">
      <text>
        <r>
          <rPr>
            <b/>
            <sz val="9"/>
            <rFont val="Segoe UI"/>
            <charset val="134"/>
          </rPr>
          <t xml:space="preserve">Seges: </t>
        </r>
        <r>
          <rPr>
            <sz val="9"/>
            <rFont val="Segoe UI"/>
            <charset val="134"/>
          </rPr>
          <t xml:space="preserve">Tabela automatizada para cálculo do custo mensal com reposição do profissional ausente, mediante preenchimento das anteriores. Desde que não haja alteração de fórmulas e/ou estrutura da planilha.
</t>
        </r>
      </text>
    </comment>
    <comment ref="A461" authorId="0">
      <text>
        <r>
          <rPr>
            <b/>
            <sz val="9"/>
            <rFont val="Segoe UI"/>
            <charset val="134"/>
          </rPr>
          <t>Seges:</t>
        </r>
        <r>
          <rPr>
            <sz val="9"/>
            <rFont val="Segoe UI"/>
            <charset val="134"/>
          </rPr>
          <t xml:space="preserve"> Esta tabela totaliza os custos com reposição de profissional ausente e está automatizada mediante preenchimento das anteriores. Desde que não haja alteração de fórmulas e/ou estrutura da planilha.</t>
        </r>
      </text>
    </comment>
    <comment ref="D473" authorId="0">
      <text>
        <r>
          <rPr>
            <b/>
            <sz val="9"/>
            <rFont val="Segoe UI"/>
            <charset val="134"/>
          </rPr>
          <t>Seges:</t>
        </r>
        <r>
          <rPr>
            <sz val="9"/>
            <rFont val="Segoe UI"/>
            <charset val="134"/>
          </rPr>
          <t xml:space="preserve"> todos os itens relacionados a insumos deverão ser objeto de pesquisa de preços conforme diretrizes da Instrução Normativa específica (IN n° 3, de 20 de abril de 2017).
</t>
        </r>
      </text>
    </comment>
    <comment ref="D489" authorId="0">
      <text>
        <r>
          <rPr>
            <b/>
            <sz val="9"/>
            <rFont val="Segoe UI"/>
            <charset val="134"/>
          </rPr>
          <t>Seges:</t>
        </r>
        <r>
          <rPr>
            <sz val="9"/>
            <rFont val="Segoe UI"/>
            <charset val="134"/>
          </rPr>
          <t xml:space="preserve"> todos os itens relacionados a insumos deverão ser objeto de pesquisa de preços conforme diretrizes da Instrução Normativa específica (IN n° 3, de 20 de abril de 2017).
</t>
        </r>
      </text>
    </comment>
    <comment ref="A510" authorId="0">
      <text>
        <r>
          <rPr>
            <b/>
            <sz val="9"/>
            <rFont val="Segoe UI"/>
            <charset val="134"/>
          </rPr>
          <t xml:space="preserve">Seges: </t>
        </r>
        <r>
          <rPr>
            <sz val="9"/>
            <rFont val="Segoe UI"/>
            <charset val="134"/>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5" authorId="0">
      <text>
        <r>
          <rPr>
            <b/>
            <sz val="9"/>
            <rFont val="Segoe UI"/>
            <charset val="134"/>
          </rPr>
          <t xml:space="preserve">Seges: </t>
        </r>
        <r>
          <rPr>
            <sz val="9"/>
            <rFont val="Segoe UI"/>
            <charset val="134"/>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comments3.xml><?xml version="1.0" encoding="utf-8"?>
<comments xmlns="http://schemas.openxmlformats.org/spreadsheetml/2006/main">
  <authors>
    <author>Scheyla Cristina de Souza Belmiro do Amaral</author>
  </authors>
  <commentList>
    <comment ref="B16" authorId="0">
      <text>
        <r>
          <rPr>
            <b/>
            <sz val="9"/>
            <rFont val="Segoe UI"/>
            <charset val="134"/>
          </rPr>
          <t xml:space="preserve">Seges: </t>
        </r>
        <r>
          <rPr>
            <sz val="9"/>
            <rFont val="Segoe UI"/>
            <charset val="134"/>
          </rPr>
          <t xml:space="preserve">Informar salário base conforme Convenção Coletiva de Trabalho vigente para a categoria e no município de prestação do serviço.
</t>
        </r>
      </text>
    </comment>
    <comment ref="C24" authorId="0">
      <text>
        <r>
          <rPr>
            <b/>
            <sz val="9"/>
            <rFont val="Segoe UI"/>
            <charset val="1"/>
          </rPr>
          <t xml:space="preserve">Seges: </t>
        </r>
        <r>
          <rPr>
            <sz val="9"/>
            <rFont val="Segoe UI"/>
            <charset val="134"/>
          </rPr>
          <t>Percentual conforme definido em CCT, se houver gratificação de função.</t>
        </r>
        <r>
          <rPr>
            <sz val="9"/>
            <rFont val="Segoe UI"/>
            <charset val="1"/>
          </rPr>
          <t xml:space="preserve">
</t>
        </r>
      </text>
    </comment>
    <comment ref="C32" authorId="0">
      <text>
        <r>
          <rPr>
            <b/>
            <sz val="9"/>
            <rFont val="Segoe UI"/>
            <charset val="134"/>
          </rPr>
          <t xml:space="preserve">Seges: </t>
        </r>
        <r>
          <rPr>
            <sz val="9"/>
            <rFont val="Segoe UI"/>
            <charset val="134"/>
          </rPr>
          <t>Percentual conforme definido em CCT, quando houver adicional de periculosidade ou insabubridade</t>
        </r>
      </text>
    </comment>
    <comment ref="C45" authorId="0">
      <text>
        <r>
          <rPr>
            <b/>
            <sz val="9"/>
            <rFont val="Segoe UI"/>
            <charset val="134"/>
          </rPr>
          <t xml:space="preserve">Seges: </t>
        </r>
        <r>
          <rPr>
            <sz val="9"/>
            <rFont val="Segoe UI"/>
            <charset val="134"/>
          </rPr>
          <t xml:space="preserve">Considera hora noturna de 22h às 5h do dia segunte, portanto 7 horas noturnas de uma jornada de 12h. </t>
        </r>
      </text>
    </comment>
    <comment ref="C49" authorId="0">
      <text>
        <r>
          <rPr>
            <b/>
            <sz val="9"/>
            <rFont val="Segoe UI"/>
            <charset val="134"/>
          </rPr>
          <t>Seges:</t>
        </r>
        <r>
          <rPr>
            <sz val="9"/>
            <rFont val="Segoe UI"/>
            <charset val="134"/>
          </rPr>
          <t xml:space="preserve">
A título de pagamento adicional computa-se o pagamento de 7min e 30 s a cada hora noturna, por 7 horas, totalizando 52min e 30 s, que significa 1 hora da jornada de 12h.
</t>
        </r>
      </text>
    </comment>
    <comment ref="D49" authorId="0">
      <text>
        <r>
          <rPr>
            <b/>
            <sz val="9"/>
            <rFont val="Segoe UI"/>
            <charset val="134"/>
          </rPr>
          <t>Seges:</t>
        </r>
        <r>
          <rPr>
            <sz val="9"/>
            <rFont val="Segoe UI"/>
            <charset val="134"/>
          </rPr>
          <t xml:space="preserve"> Por tratar-se de hora considerada a mais, calcula-se pagamento de 100% da hora, acrescida do respectivo adicional noturno.</t>
        </r>
      </text>
    </comment>
    <comment ref="A52" authorId="0">
      <text>
        <r>
          <rPr>
            <b/>
            <sz val="9"/>
            <rFont val="Segoe UI"/>
            <charset val="134"/>
          </rPr>
          <t xml:space="preserve">Seges: </t>
        </r>
        <r>
          <rPr>
            <sz val="9"/>
            <rFont val="Segoe UI"/>
            <charset val="134"/>
          </rPr>
          <t>Tabela resumo da totalização do Adicional noturno.
Automatizada, desde que não haja alterações de fórmulas ou estrutura da planilha.</t>
        </r>
      </text>
    </comment>
    <comment ref="A72" authorId="0">
      <text>
        <r>
          <rPr>
            <b/>
            <sz val="9"/>
            <rFont val="Segoe UI"/>
            <charset val="134"/>
          </rPr>
          <t xml:space="preserve">Seges: </t>
        </r>
        <r>
          <rPr>
            <sz val="9"/>
            <rFont val="Segoe UI"/>
            <charset val="134"/>
          </rPr>
          <t xml:space="preserve">Automatizada, desde que não haja alterações de fórmulas ou estrutura da planilha.
</t>
        </r>
      </text>
    </comment>
    <comment ref="C86" authorId="0">
      <text>
        <r>
          <rPr>
            <b/>
            <sz val="9"/>
            <rFont val="Segoe UI"/>
            <charset val="134"/>
          </rPr>
          <t xml:space="preserve">Seges: </t>
        </r>
        <r>
          <rPr>
            <sz val="9"/>
            <rFont val="Segoe UI"/>
            <charset val="134"/>
          </rPr>
          <t>Por tratar-se de planilha mensal será contabilizado 1/12 avos do custo.</t>
        </r>
      </text>
    </comment>
    <comment ref="A94" authorId="0">
      <text>
        <r>
          <rPr>
            <b/>
            <sz val="9"/>
            <rFont val="Segoe UI"/>
            <charset val="134"/>
          </rPr>
          <t xml:space="preserve">Seges: </t>
        </r>
        <r>
          <rPr>
            <sz val="9"/>
            <rFont val="Segoe UI"/>
            <charset val="134"/>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5" authorId="0">
      <text>
        <r>
          <rPr>
            <b/>
            <sz val="9"/>
            <rFont val="Segoe UI"/>
            <charset val="134"/>
          </rPr>
          <t>Seges:</t>
        </r>
        <r>
          <rPr>
            <sz val="9"/>
            <rFont val="Segoe UI"/>
            <charset val="134"/>
          </rPr>
          <t xml:space="preserve"> Corresponde ao previsto na Constituição. Adicional de 1/3 a mais do salário normal.
</t>
        </r>
      </text>
    </comment>
    <comment ref="A112" authorId="0">
      <text>
        <r>
          <rPr>
            <b/>
            <sz val="9"/>
            <rFont val="Segoe UI"/>
            <charset val="134"/>
          </rPr>
          <t xml:space="preserve">Seges: </t>
        </r>
        <r>
          <rPr>
            <sz val="9"/>
            <rFont val="Segoe UI"/>
            <charset val="134"/>
          </rPr>
          <t xml:space="preserve">apenas totaliza a previsão mensal de custos com 13° Salário, Férias e Adicional de Férias.
</t>
        </r>
      </text>
    </comment>
    <comment ref="B128" authorId="0">
      <text>
        <r>
          <rPr>
            <b/>
            <sz val="9"/>
            <rFont val="Segoe UI"/>
            <charset val="134"/>
          </rPr>
          <t xml:space="preserve">Seges: </t>
        </r>
        <r>
          <rPr>
            <sz val="9"/>
            <rFont val="Segoe UI"/>
            <charset val="134"/>
          </rPr>
          <t xml:space="preserve">Informar o percentual adequado à categoria profissional a ser contratada para a prestação do serviço.
</t>
        </r>
      </text>
    </comment>
    <comment ref="C138" authorId="0">
      <text>
        <r>
          <rPr>
            <b/>
            <sz val="9"/>
            <rFont val="Segoe UI"/>
            <charset val="134"/>
          </rPr>
          <t xml:space="preserve">Seges: </t>
        </r>
        <r>
          <rPr>
            <sz val="9"/>
            <rFont val="Segoe UI"/>
            <charset val="134"/>
          </rPr>
          <t xml:space="preserve">Corresponde ao somatório dos encargos para financiamento da seguridade social.
O percentual será alterado quando do preenchimento da aliquota do SAT/GIIL-RAT
</t>
        </r>
      </text>
    </comment>
    <comment ref="C147" authorId="0">
      <text>
        <r>
          <rPr>
            <b/>
            <sz val="9"/>
            <rFont val="Segoe UI"/>
            <charset val="134"/>
          </rPr>
          <t xml:space="preserve">Seges: </t>
        </r>
        <r>
          <rPr>
            <sz val="9"/>
            <rFont val="Segoe UI"/>
            <charset val="134"/>
          </rPr>
          <t xml:space="preserve">Alíquota mensal de depóstio à título de FGTS, conforme Lei n° 8.036, de 1990.
</t>
        </r>
      </text>
    </comment>
    <comment ref="A154" authorId="0">
      <text>
        <r>
          <rPr>
            <b/>
            <sz val="9"/>
            <rFont val="Segoe UI"/>
            <charset val="134"/>
          </rPr>
          <t xml:space="preserve">Seges: </t>
        </r>
        <r>
          <rPr>
            <sz val="9"/>
            <rFont val="Segoe UI"/>
            <charset val="134"/>
          </rPr>
          <t xml:space="preserve">Totalização dos Encargos. Automatizada, desde que não haja alteração nas fórmulas e estrutura da planilha.
</t>
        </r>
      </text>
    </comment>
    <comment ref="B169" authorId="0">
      <text>
        <r>
          <rPr>
            <b/>
            <sz val="9"/>
            <rFont val="Segoe UI"/>
            <charset val="134"/>
          </rPr>
          <t xml:space="preserve">Seges: </t>
        </r>
        <r>
          <rPr>
            <sz val="9"/>
            <rFont val="Segoe UI"/>
            <charset val="134"/>
          </rPr>
          <t xml:space="preserve">Valor da tarifa de transporte público praticada no município de prestação do serviço.
</t>
        </r>
      </text>
    </comment>
    <comment ref="D170" authorId="0">
      <text>
        <r>
          <rPr>
            <b/>
            <sz val="9"/>
            <rFont val="Segoe UI"/>
            <charset val="134"/>
          </rPr>
          <t xml:space="preserve">Seges: </t>
        </r>
        <r>
          <rPr>
            <sz val="9"/>
            <rFont val="Segoe UI"/>
            <charset val="134"/>
          </rPr>
          <t xml:space="preserve">apenas sugerido, depende de disposições constantes na CCT.
</t>
        </r>
      </text>
    </comment>
    <comment ref="C178" authorId="0">
      <text>
        <r>
          <rPr>
            <b/>
            <sz val="9"/>
            <rFont val="Segoe UI"/>
            <charset val="134"/>
          </rPr>
          <t xml:space="preserve">Seges: exemplificativo... </t>
        </r>
        <r>
          <rPr>
            <sz val="9"/>
            <rFont val="Segoe UI"/>
            <charset val="134"/>
          </rPr>
          <t xml:space="preserve">O desconto poderá ser proporcional, conforme disposto no art. 10 do Decreto n° 95.247, de 1987.
O órgão contatante deverá apreciar o comportamento das empresas prestadoras de serviço e ajustar, conforme necessidade.
</t>
        </r>
      </text>
    </comment>
    <comment ref="B198" authorId="0">
      <text>
        <r>
          <rPr>
            <b/>
            <sz val="9"/>
            <rFont val="Segoe UI"/>
            <charset val="134"/>
          </rPr>
          <t xml:space="preserve">Seges: </t>
        </r>
        <r>
          <rPr>
            <sz val="9"/>
            <rFont val="Segoe UI"/>
            <charset val="134"/>
          </rPr>
          <t xml:space="preserve">Conforme estabelecido em Convenção Coletiva de Trabalho
</t>
        </r>
      </text>
    </comment>
    <comment ref="C199" authorId="0">
      <text>
        <r>
          <rPr>
            <b/>
            <sz val="9"/>
            <rFont val="Segoe UI"/>
            <charset val="134"/>
          </rPr>
          <t xml:space="preserve">Seges: </t>
        </r>
        <r>
          <rPr>
            <sz val="9"/>
            <rFont val="Segoe UI"/>
            <charset val="134"/>
          </rPr>
          <t xml:space="preserve">apenas sugerido, depende de disposições constantes na CCT.
</t>
        </r>
      </text>
    </comment>
    <comment ref="C207" authorId="0">
      <text>
        <r>
          <rPr>
            <b/>
            <sz val="9"/>
            <rFont val="Segoe UI"/>
            <charset val="134"/>
          </rPr>
          <t xml:space="preserve">Seges: </t>
        </r>
        <r>
          <rPr>
            <sz val="9"/>
            <rFont val="Segoe UI"/>
            <charset val="134"/>
          </rPr>
          <t xml:space="preserve">Observar desconto informado em Convenção Coletiva.
</t>
        </r>
      </text>
    </comment>
    <comment ref="B208" authorId="0">
      <text>
        <r>
          <rPr>
            <b/>
            <sz val="9"/>
            <rFont val="Segoe UI"/>
            <charset val="134"/>
          </rPr>
          <t xml:space="preserve">Seges: </t>
        </r>
        <r>
          <rPr>
            <sz val="9"/>
            <rFont val="Segoe UI"/>
            <charset val="134"/>
          </rPr>
          <t>Observar Convenção Coletiva sobre base de cálculo, habitualmente o desconto é sobre o valor do benefício concedido.</t>
        </r>
      </text>
    </comment>
    <comment ref="A262" authorId="0">
      <text>
        <r>
          <rPr>
            <b/>
            <sz val="9"/>
            <rFont val="Segoe UI"/>
            <charset val="134"/>
          </rPr>
          <t xml:space="preserve">Seges: </t>
        </r>
        <r>
          <rPr>
            <sz val="9"/>
            <rFont val="Segoe UI"/>
            <charset val="134"/>
          </rPr>
          <t>Apenas totaliza os custos efetivos com benefícios mensais do trabalhador.
Automatizada, desde que não haja alteração de fórmulas ou estrutura da planilha</t>
        </r>
      </text>
    </comment>
    <comment ref="A273" authorId="0">
      <text>
        <r>
          <rPr>
            <b/>
            <sz val="9"/>
            <rFont val="Segoe UI"/>
            <charset val="134"/>
          </rPr>
          <t xml:space="preserve">Seges: </t>
        </r>
        <r>
          <rPr>
            <sz val="9"/>
            <rFont val="Segoe UI"/>
            <charset val="134"/>
          </rPr>
          <t xml:space="preserve">Totaliza o módulo 2, com somatória de 13° salário, férias, adicional, encargos e benefícios.
</t>
        </r>
      </text>
    </comment>
    <comment ref="B288" authorId="0">
      <text>
        <r>
          <rPr>
            <b/>
            <sz val="9"/>
            <rFont val="Segoe UI"/>
            <charset val="134"/>
          </rPr>
          <t xml:space="preserve">Seges: exemplificativo
</t>
        </r>
        <r>
          <rPr>
            <sz val="9"/>
            <rFont val="Segoe UI"/>
            <charset val="134"/>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77" authorId="0">
      <text>
        <r>
          <rPr>
            <b/>
            <sz val="9"/>
            <rFont val="Segoe UI"/>
            <charset val="134"/>
          </rPr>
          <t>Seges:</t>
        </r>
        <r>
          <rPr>
            <sz val="9"/>
            <rFont val="Segoe UI"/>
            <charset val="134"/>
          </rPr>
          <t xml:space="preserve">
Totaliza o custo estimado a ser provisionado mensalmente. Está automatizada, desde que não haja alteração de fórmulas e/ou estrutura da planilha.</t>
        </r>
      </text>
    </comment>
    <comment ref="B391" authorId="0">
      <text>
        <r>
          <rPr>
            <b/>
            <sz val="9"/>
            <rFont val="Segoe UI"/>
            <charset val="134"/>
          </rPr>
          <t xml:space="preserve">Seges: </t>
        </r>
        <r>
          <rPr>
            <sz val="9"/>
            <rFont val="Segoe UI"/>
            <charset val="134"/>
          </rPr>
          <t xml:space="preserve">Probabilidade de ocorrência de ausência do profissional residente quando será necessária a presença de um repositor. O órgão deverá observar o histórico das contratações anteriores para estimar tais probabilidades.
</t>
        </r>
      </text>
    </comment>
    <comment ref="C391" authorId="0">
      <text>
        <r>
          <rPr>
            <b/>
            <sz val="9"/>
            <rFont val="Segoe UI"/>
            <charset val="134"/>
          </rPr>
          <t xml:space="preserve">Segesl: </t>
        </r>
        <r>
          <rPr>
            <sz val="9"/>
            <rFont val="Segoe UI"/>
            <charset val="134"/>
          </rPr>
          <t xml:space="preserve">Duração computada em dias, conforme previsão em legislação.
</t>
        </r>
      </text>
    </comment>
    <comment ref="A406" authorId="0">
      <text>
        <r>
          <rPr>
            <b/>
            <sz val="9"/>
            <rFont val="Segoe UI"/>
            <charset val="134"/>
          </rPr>
          <t xml:space="preserve">Seges: </t>
        </r>
        <r>
          <rPr>
            <sz val="9"/>
            <rFont val="Segoe UI"/>
            <charset val="134"/>
          </rPr>
          <t>Esta tabela apresenta o resumo dos dias prováveis de ausência, quando seria necessária a presença de um profissional repositor.
Seu cálculo está automatizado mediante preenchimento da tabela anterior.</t>
        </r>
      </text>
    </comment>
    <comment ref="A409" authorId="0">
      <text>
        <r>
          <rPr>
            <b/>
            <sz val="9"/>
            <rFont val="Segoe UI"/>
            <charset val="134"/>
          </rPr>
          <t xml:space="preserve">Seges: </t>
        </r>
        <r>
          <rPr>
            <sz val="9"/>
            <rFont val="Segoe UI"/>
            <charset val="134"/>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35" authorId="0">
      <text>
        <r>
          <rPr>
            <b/>
            <sz val="9"/>
            <rFont val="Segoe UI"/>
            <charset val="134"/>
          </rPr>
          <t xml:space="preserve">Seges: </t>
        </r>
        <r>
          <rPr>
            <sz val="9"/>
            <rFont val="Segoe UI"/>
            <charset val="134"/>
          </rPr>
          <t xml:space="preserve">Tabela automatizada para cálculo do custo mensal com reposição do profissional ausente, mediante preenchimento das anteriores. Desde que não haja alteração de fórmulas e/ou estrutura da planilha.
</t>
        </r>
      </text>
    </comment>
    <comment ref="A461" authorId="0">
      <text>
        <r>
          <rPr>
            <b/>
            <sz val="9"/>
            <rFont val="Segoe UI"/>
            <charset val="134"/>
          </rPr>
          <t>Seges:</t>
        </r>
        <r>
          <rPr>
            <sz val="9"/>
            <rFont val="Segoe UI"/>
            <charset val="134"/>
          </rPr>
          <t xml:space="preserve"> Esta tabela totaliza os custos com reposição de profissional ausente e está automatizada mediante preenchimento das anteriores. Desde que não haja alteração de fórmulas e/ou estrutura da planilha.</t>
        </r>
      </text>
    </comment>
    <comment ref="D473" authorId="0">
      <text>
        <r>
          <rPr>
            <b/>
            <sz val="9"/>
            <rFont val="Segoe UI"/>
            <charset val="134"/>
          </rPr>
          <t>Seges:</t>
        </r>
        <r>
          <rPr>
            <sz val="9"/>
            <rFont val="Segoe UI"/>
            <charset val="134"/>
          </rPr>
          <t xml:space="preserve"> todos os itens relacionados a insumos deverão ser objeto de pesquisa de preços conforme diretrizes da Instrução Normativa específica (IN n° 3, de 20 de abril de 2017).
</t>
        </r>
      </text>
    </comment>
    <comment ref="A499" authorId="0">
      <text>
        <r>
          <rPr>
            <b/>
            <sz val="9"/>
            <rFont val="Segoe UI"/>
            <charset val="134"/>
          </rPr>
          <t xml:space="preserve">Seges: </t>
        </r>
        <r>
          <rPr>
            <sz val="9"/>
            <rFont val="Segoe UI"/>
            <charset val="134"/>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24" authorId="0">
      <text>
        <r>
          <rPr>
            <b/>
            <sz val="9"/>
            <rFont val="Segoe UI"/>
            <charset val="134"/>
          </rPr>
          <t xml:space="preserve">Seges: </t>
        </r>
        <r>
          <rPr>
            <sz val="9"/>
            <rFont val="Segoe UI"/>
            <charset val="134"/>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<sst xmlns="http://schemas.openxmlformats.org/spreadsheetml/2006/main" count="2263" uniqueCount="338">
  <si>
    <t xml:space="preserve">
INSTITUTO FEDERAL DE EDUCAÇÃO, CIÊNCIA E TECNOLOGIA DO CEARÁ
Alameda José Quintino, S/N - Bairro Prado - CEP 63400-000 - Cedro - CE - www.ifce.edu.br</t>
  </si>
  <si>
    <t>ANEXO III DO ESTUDO TÉCNICO PRELIMINAR - Planilha de Custo e Formação de Preço - CINFRA</t>
  </si>
  <si>
    <t>QUADRO RESUMO DA PROPOSTA  POR FATO GERADOR</t>
  </si>
  <si>
    <t>Contratação de empresa especializada para a prestação de serviços terceirizados e continuados com dedicação exclusiva de mão de obra para o IFCE – Campus Cedro</t>
  </si>
  <si>
    <t>GRUPO</t>
  </si>
  <si>
    <t>ITEM</t>
  </si>
  <si>
    <t>DESCRIÇÃO</t>
  </si>
  <si>
    <t>UNIDADE</t>
  </si>
  <si>
    <t>QUANTIDADE DE POSTOS</t>
  </si>
  <si>
    <t>VALOR UNITÁRIO POSTO (R$)</t>
  </si>
  <si>
    <t>VALOR MENSAL TOTAL (R$)</t>
  </si>
  <si>
    <t>VALOR ANUAL TOTAL (R$)</t>
  </si>
  <si>
    <t>ELETRICISTA (CBO 7156-10)</t>
  </si>
  <si>
    <t>POSTO</t>
  </si>
  <si>
    <t>AUXILIAR OPERACIONAL DE MANUTENÇÃO (CBO 5143-25)</t>
  </si>
  <si>
    <t>JARDINEIRO (CBO 6220-10)</t>
  </si>
  <si>
    <t>TOTAL (R$)</t>
  </si>
  <si>
    <t>Contratação de empresa especializada para a prestação de serviços terceirizados e continuados com dedicação exclusiva de ELETRICISTA para o Instituto Federal de Educação, Ciência e Tecnologia do Ceará – Campus Cedro.</t>
  </si>
  <si>
    <t>FATO GERADOR</t>
  </si>
  <si>
    <t>PLANILHA DE CUSTOS E FORMAÇÃO DE PREÇOS</t>
  </si>
  <si>
    <t xml:space="preserve">MODELO DE FORMAÇÃO DE CUSTO MENSAL PARA UM EMPREGADO </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</si>
  <si>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</si>
  <si>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MÓDULO 1 - REMUNERAÇÃO</t>
  </si>
  <si>
    <t>* A remuneração é definida no art. 457 da Consolidação das Leis do Trabalho. 
* É composta por Salário Base, Adicionais (noturno, de insalubridade ou periculosidade) e gratificações, quando houver.</t>
  </si>
  <si>
    <t>SALÁRIO BASE</t>
  </si>
  <si>
    <t>* O Salário Base vem definido na Convenção Coletiva de Trabalho da categoria profissional a ser contratada para o objeto da prestação de serviço. 
* O contratante deverá observar se a CCT abrange o município de prestação de serviço e se está vigente.</t>
  </si>
  <si>
    <t>Eletricista (44h semanais)</t>
  </si>
  <si>
    <t>Cargo B</t>
  </si>
  <si>
    <t>GRATIFICAÇÃO DE FUNÇÃO</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</si>
  <si>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</si>
  <si>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Categoria</t>
  </si>
  <si>
    <t>Base de cálculo</t>
  </si>
  <si>
    <t>Percentual</t>
  </si>
  <si>
    <t>Valor da Gratificação</t>
  </si>
  <si>
    <t>ADICIONAL PERICULOSIDADE</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</si>
  <si>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</si>
  <si>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ADICIONAL DE PERICULOSIDADE</t>
  </si>
  <si>
    <t>Valor</t>
  </si>
  <si>
    <t>Cargo A (12x36 Diurno)</t>
  </si>
  <si>
    <t>Cargo A (12x36 Noturno)</t>
  </si>
  <si>
    <t>Cargo B (12x36 Diurno)</t>
  </si>
  <si>
    <t>Cargo B (12x36 Noturno)</t>
  </si>
  <si>
    <t>Cargo B (44h semanais)</t>
  </si>
  <si>
    <t>ADICIONAL NOTURNO</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</si>
  <si>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</si>
  <si>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t>Base de Cálculo</t>
  </si>
  <si>
    <t>Proporção</t>
  </si>
  <si>
    <t>HORA NOTURNA REDUZIDA</t>
  </si>
  <si>
    <t>ADICIONAL POR TRABALHO NOTURNO</t>
  </si>
  <si>
    <t>Adicional Noturno</t>
  </si>
  <si>
    <t>Hora Noturna
Reduzida</t>
  </si>
  <si>
    <t>ADICIONAL XXX</t>
  </si>
  <si>
    <t>* Em caso de previsão de outros adicionais em Convenção Coletiva de Trabalho o órgão poderá utilizar este campo.</t>
  </si>
  <si>
    <t>Cargo A (44h semanais)</t>
  </si>
  <si>
    <t>Este quadro totaliza a remuneração devida ao trabalhador, conforme previsão da Consolidação das Leis do Trabalho e valores disponíveis na Convenção Coletiva para a categoria</t>
  </si>
  <si>
    <t>Salário Base</t>
  </si>
  <si>
    <t>Gratificação de função</t>
  </si>
  <si>
    <t>Adicional de Periculosidade ou Insalubridade</t>
  </si>
  <si>
    <t>Total</t>
  </si>
  <si>
    <t>MÓDULO 2 - ENCARGOS E BENEFÍCIOS (ANUAIS, MENSAIS E DIÁRIOS)</t>
  </si>
  <si>
    <t>SUBMÓDULO 2.1 – 13° SALÁRIO, FÉRIAS E ADICIONAL DE FÉRIAS</t>
  </si>
  <si>
    <t>13° SALÁRIO
Previsto no Decreto 57.155, de 1965.</t>
  </si>
  <si>
    <t>Provisionamento Mensal</t>
  </si>
  <si>
    <t>FÉRIAS
Previsto no art. 7° da Constituição Federal</t>
  </si>
  <si>
    <t>ADICIONAL DE FÉRIAS - 1/3 CONSTITUCIONAL</t>
  </si>
  <si>
    <t>Alíquota Adicional</t>
  </si>
  <si>
    <t>13° Salário</t>
  </si>
  <si>
    <t xml:space="preserve">Férias </t>
  </si>
  <si>
    <t>1/3 Constitucional</t>
  </si>
  <si>
    <t>SUBMÓDULO 2.2 - ENCARGOS PREVIDENCIÁRIOS E FGTS</t>
  </si>
  <si>
    <t>* Previsto no art. 195 da Constituição Federal. 
* Os percentuais informados não são taxativos e deverão observar o enquadramento real das empresas prestadoras de serviço, em especial no que diz respeito ao SAT-GIIL/RAT.</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</si>
  <si>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</si>
  <si>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</si>
  <si>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</si>
  <si>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</si>
  <si>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</si>
  <si>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</si>
  <si>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</si>
  <si>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</si>
  <si>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</si>
  <si>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</si>
  <si>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</si>
  <si>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</si>
  <si>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</si>
  <si>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</si>
  <si>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</si>
  <si>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</si>
  <si>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VALE TRANSPORTE</t>
  </si>
  <si>
    <t>CUSTO DA PASSAGEM</t>
  </si>
  <si>
    <t>Vr. Unitário</t>
  </si>
  <si>
    <t xml:space="preserve">Vales por dia </t>
  </si>
  <si>
    <t>Dias efetivamente trabalhados</t>
  </si>
  <si>
    <t>Custo total</t>
  </si>
  <si>
    <t>DESCONTO DO VALE TRANSPORTE</t>
  </si>
  <si>
    <t>Proporcionalidade</t>
  </si>
  <si>
    <t>Desconto</t>
  </si>
  <si>
    <t>CUSTO EFETIVO DO VALE TRANSPORTE</t>
  </si>
  <si>
    <t>Valor do desconto</t>
  </si>
  <si>
    <t>Custo efetivo</t>
  </si>
  <si>
    <t>VALE ALIMENTAÇÃO/REFEIÇÃO</t>
  </si>
  <si>
    <t>Valor diário</t>
  </si>
  <si>
    <t>DESCONTO DO VALE ALIMENTAÇÃO/REFEIÇÃO</t>
  </si>
  <si>
    <t>CUSTO EFETIVO DO VALE ALIMENTAÇÃO/REFEIÇÃO</t>
  </si>
  <si>
    <r>
      <rPr>
        <b/>
        <sz val="12"/>
        <color rgb="FF000000"/>
        <rFont val="Times New Roman"/>
        <charset val="134"/>
      </rPr>
      <t xml:space="preserve">BENEFÍCIO CESTA BÁSICA
</t>
    </r>
    <r>
      <rPr>
        <sz val="12"/>
        <color rgb="FFFF0000"/>
        <rFont val="Times New Roman"/>
        <charset val="134"/>
      </rPr>
      <t>Utilizar este campo em caso de outros benefícios previstos em Convenção Coletiva, sempre especificando o tipo, finalidade e previsão legal do mesmo.</t>
    </r>
  </si>
  <si>
    <t>BENEFÍCIO CESTA BÁSICA</t>
  </si>
  <si>
    <t>Quantidade</t>
  </si>
  <si>
    <r>
      <rPr>
        <b/>
        <sz val="12"/>
        <color rgb="FF000000"/>
        <rFont val="Times New Roman"/>
        <charset val="134"/>
      </rPr>
      <t xml:space="preserve">BENEFÍCIO PLANO DE SAÚDE
</t>
    </r>
    <r>
      <rPr>
        <sz val="12"/>
        <color rgb="FFFF0000"/>
        <rFont val="Times New Roman"/>
        <charset val="134"/>
      </rPr>
      <t>Utilizar este campo em caso de outros benefícios previstos em Convenção Coletiva, sempre especificando o tipo, finalidade e previsão legal do mesmo.</t>
    </r>
  </si>
  <si>
    <t>BENEFÍCIO PLANO SAÚDE</t>
  </si>
  <si>
    <r>
      <rPr>
        <b/>
        <sz val="12"/>
        <color rgb="FF000000"/>
        <rFont val="Times New Roman"/>
        <charset val="134"/>
      </rPr>
      <t xml:space="preserve">BENEFÍCIO CRECHE
</t>
    </r>
    <r>
      <rPr>
        <sz val="12"/>
        <color rgb="FFFF0000"/>
        <rFont val="Times New Roman"/>
        <charset val="134"/>
      </rPr>
      <t>Utilizar este campo em caso de outros benefícios previstos em Convenção Coletiva, sempre especificando o tipo, finalidade e previsão legal do mesmo.</t>
    </r>
  </si>
  <si>
    <t>BENEFÍCIO CRECHE</t>
  </si>
  <si>
    <r>
      <rPr>
        <b/>
        <sz val="12"/>
        <color rgb="FF000000"/>
        <rFont val="Times New Roman"/>
        <charset val="134"/>
      </rPr>
      <t xml:space="preserve">BENEFÍCIO AUXÍLIO FUNERAL
</t>
    </r>
    <r>
      <rPr>
        <sz val="12"/>
        <color rgb="FFFF0000"/>
        <rFont val="Times New Roman"/>
        <charset val="134"/>
      </rPr>
      <t>Utilizar este campo em caso de outros benefícios previstos em Convenção Coletiva, sempre especificando o tipo, finalidade e previsão legal do mesmo.</t>
    </r>
  </si>
  <si>
    <t>BENEFÍCIO AUXÍLIO FUNERAL</t>
  </si>
  <si>
    <t>Vale Transporte</t>
  </si>
  <si>
    <t>Vale Refeição</t>
  </si>
  <si>
    <t>Benefício Cesta báscia</t>
  </si>
  <si>
    <t>Benefício Plano Saúde</t>
  </si>
  <si>
    <t>Benefício Creche</t>
  </si>
  <si>
    <t>Benefício Auxílio Funeral</t>
  </si>
  <si>
    <t>Submódulo 2.1</t>
  </si>
  <si>
    <t>Submódulo 2.2</t>
  </si>
  <si>
    <t>Submódulo 2.3</t>
  </si>
  <si>
    <t>MÓDULO 3 - PROVISÃO PARA RESCISÃO</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</si>
  <si>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</si>
  <si>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</si>
  <si>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</si>
  <si>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</si>
  <si>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</si>
  <si>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</si>
  <si>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</si>
  <si>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</si>
  <si>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</si>
  <si>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</si>
  <si>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AVISO PRÉVIO INDENIZADO</t>
  </si>
  <si>
    <t>MULTA DO FGTS E CONTRIBUIÇÃO SOCIAL SOBRE O AVISO PRÉVIO INDENIZADO</t>
  </si>
  <si>
    <t>Percentual da 
Multa</t>
  </si>
  <si>
    <t>SUBMÓDULO 3.1 - CUSTO DO AVISO PRÉVIO INDENIZADO</t>
  </si>
  <si>
    <t>SUBMÓDULO 3.2 - AVISO PRÉVIO TRABALHADO</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</si>
  <si>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</si>
  <si>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AVISO PRÉVIO TRABALHADO</t>
  </si>
  <si>
    <t>MULTA DO FGTS E CONTRIBUIÇÃO SOCIAL SOBRE O AVISO PRÉVIO TRABALHADO</t>
  </si>
  <si>
    <t>SUBMÓDULO 3.2 - CUSTO DO AVISO PRÉVIO TRABALHADO</t>
  </si>
  <si>
    <t>SUBMÓDULO 3.3 - DEMISSÃO POR JUSTA CAUSA</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</si>
  <si>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</si>
  <si>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BASE DE CÁLCULO PARA DEMISSÃO POR JUSTA CAUSA</t>
  </si>
  <si>
    <t>Valor provisionado do 13º Salário</t>
  </si>
  <si>
    <t>Valor provisionado das Férias</t>
  </si>
  <si>
    <t>Valor provisionado do Adicional de Férias</t>
  </si>
  <si>
    <t>SUBMÓDULO 3.3 - CUSTO DA DEMISSÃO COM JUSTA CAUSA</t>
  </si>
  <si>
    <t>Submódulo 3.1</t>
  </si>
  <si>
    <t>Submódulo 3.2</t>
  </si>
  <si>
    <t>Submódulo 3.3</t>
  </si>
  <si>
    <t>MÓDULO 4 - CUSTO DE REPOSIÇÃO DO PROFISSIONAL AUSENTE</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</si>
  <si>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</si>
  <si>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Porobabilidade de ocorrência de ausências legais, conforme previsão do art. 473 da Consolidação das Leis do Trabalho.</t>
  </si>
  <si>
    <t xml:space="preserve">Memória de Cálculo - número de dias de reposição do profissional ausente para cada evento </t>
  </si>
  <si>
    <t>Incidencia anual</t>
  </si>
  <si>
    <t>Duração Legal  
da Ausência</t>
  </si>
  <si>
    <t>12x36</t>
  </si>
  <si>
    <t>44h</t>
  </si>
  <si>
    <t>Proporção dias afetados</t>
  </si>
  <si>
    <t>Dias de reposição</t>
  </si>
  <si>
    <t>Férias</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</si>
  <si>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</si>
  <si>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</si>
  <si>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</si>
  <si>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</si>
  <si>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</si>
  <si>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</si>
  <si>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</si>
  <si>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</si>
  <si>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</si>
  <si>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</si>
  <si>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</si>
  <si>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ESTIMATIVA DA NECESSIDADE DE REPOSIÇÃO DE PROFISSIONAL</t>
  </si>
  <si>
    <t>Composição</t>
  </si>
  <si>
    <t>ESCALAS -  Cargo A</t>
  </si>
  <si>
    <t xml:space="preserve"> 12 x 36 D</t>
  </si>
  <si>
    <t>12 x 36 N</t>
  </si>
  <si>
    <t>44 SEM</t>
  </si>
  <si>
    <t>Total Para reposição</t>
  </si>
  <si>
    <t>SUBMÓDULO 4.1 - AUSÊNCIAS LEGAIS</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</si>
  <si>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</si>
  <si>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CUSTO DIÁRIO PARA O REPOSITOR</t>
  </si>
  <si>
    <t>Divisor do dia</t>
  </si>
  <si>
    <t>Custo diário</t>
  </si>
  <si>
    <t>Necessidade de Reposição</t>
  </si>
  <si>
    <t>Custo anual</t>
  </si>
  <si>
    <t>Custo mensal</t>
  </si>
  <si>
    <t>SUBMÓDULO 4.2 - INTRAJORNADA</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</si>
  <si>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</si>
  <si>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CUSTO POR HORA DO REPOSITOR</t>
  </si>
  <si>
    <t>divisor de hora</t>
  </si>
  <si>
    <t>Valor da hora</t>
  </si>
  <si>
    <t>Necessidade de Reposição (horas)</t>
  </si>
  <si>
    <t>Submódulo 4.1</t>
  </si>
  <si>
    <t>Submódulo 4.2</t>
  </si>
  <si>
    <t>MÓDULO 5 - INSUMOS DE MÃO DE OBRA</t>
  </si>
  <si>
    <t>UNIFORMES - COMPOSIÇÃO - VALOR MENSAL</t>
  </si>
  <si>
    <t>Item</t>
  </si>
  <si>
    <t>qte</t>
  </si>
  <si>
    <t>Vr. Unitario</t>
  </si>
  <si>
    <t>Valor Total Mensal</t>
  </si>
  <si>
    <t xml:space="preserve">Bota Segurança, Material: Couro Hidrofugado Curtido Ao Cromo, Material Sola: Poliuretano (Pu) Bi-Densidade, Cor: Preta, Tipo Uso: Eletricista, Características Adicionais: Sem Cadarço/Cano Acolchoado/Palmilha Material Sintético, Aplicação: Proteção Carga Elétrica </t>
  </si>
  <si>
    <t>Camisa Uniforme. Material: Brim 100% Algodão. Tipo Manga: Curta. Quantidade Bolsos: 2 UN. Tipo Bolso: Inferior Frontal. Tipo Uso: Uniforme.</t>
  </si>
  <si>
    <t xml:space="preserve">Calça profissional, confeccionada em tecido brim, meio cós, meio elástico, com bolsos e modelagem compatíveis com as atividades desempenhadas, oferecendo durabilidade, resistência a rasgos e abrasões em geral.  </t>
  </si>
  <si>
    <t xml:space="preserve">Par de meia Vestuário Masculino Material: Algodão, Poliamida E Elastano , Tipo: Social , Cor: Variada , Tamanho: Sob Medida </t>
  </si>
  <si>
    <t>Uniforme Profissional Material: 100% Algodão Com Tratamento Anti-Chama , Componentes: Calça E Camisa Manga Longa , Aplicação: Porteção Individual Para Eletricista , Tipo: Classe 2 Com Ca , Tamanho: Sob Medida , Características Adicionais: Gola Esporte/Fita Reflexiva: Costa,Ombros E Pernas</t>
  </si>
  <si>
    <t>Cinto Segurança, Material: Couro, Uso: Eletricista, Comprimento: 0,44 M, Largura: 19 Cm, Características Adicionais: Acessórios Com Regulagem, Componentes: Porta-Ferramentas ¹</t>
  </si>
  <si>
    <t>Crachá de identificação funcional, com cordão.¹</t>
  </si>
  <si>
    <t>Custo MENSAL por Funcionário</t>
  </si>
  <si>
    <t>¹ A quantidade informada é o total a ser adquirido para um período de 120 meses.</t>
  </si>
  <si>
    <t>EPI'S - COMPOSIÇÃO - VALOR MENSAL</t>
  </si>
  <si>
    <t xml:space="preserve">Capacete Segurança Classe B, Material: Plástico, Cor: Branca, Características Adicionais: Aba Frontal (Com carneira), Copa Lisa, Dupla Suspensão E Jugular. CA 25.883¹  </t>
  </si>
  <si>
    <t xml:space="preserve">Luva Isolante Material: Borracha , Tamanho: Grande , Características Adicionais: Forro Isolante Para 2.500v¹ </t>
  </si>
  <si>
    <t>Óculos de Segurança proteção dos olhos, contra raios UVA e UVB. Com tratamento antirrisco e antiembaçante além de possibilitar a regulagem do comprimento pela haste CA 19625</t>
  </si>
  <si>
    <t>Custo com Uniformes</t>
  </si>
  <si>
    <t>Custo com EPI'S</t>
  </si>
  <si>
    <t>Valor Mensal</t>
  </si>
  <si>
    <t>MÓDULO 6 - CUSTOS INDIRETOS, TRIBUTOS E LUCRO</t>
  </si>
  <si>
    <t>INFORMAÇÃO DE PERCENTUAIS ESTIMADOS DE CITL</t>
  </si>
  <si>
    <t>Custos Indiretos</t>
  </si>
  <si>
    <t>Tributos</t>
  </si>
  <si>
    <t>Lucro</t>
  </si>
  <si>
    <t>RATEIO DO Cargo B</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</si>
  <si>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</si>
  <si>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RATEIO DA CHEFIA DE CAMPO</t>
  </si>
  <si>
    <t>Subordinados</t>
  </si>
  <si>
    <t>CUSTO DO TRABALHADOR</t>
  </si>
  <si>
    <t>CUSTO TOTAL POR TRABALHADOR</t>
  </si>
  <si>
    <t>Módulo</t>
  </si>
  <si>
    <t>12x36 Diurno</t>
  </si>
  <si>
    <t>12x36 Noturno</t>
  </si>
  <si>
    <t>44h Semanais</t>
  </si>
  <si>
    <t>Remuneração</t>
  </si>
  <si>
    <t>Encargos e Benefícios</t>
  </si>
  <si>
    <t>Rescisão</t>
  </si>
  <si>
    <t>Reposição do Profissional Ausente</t>
  </si>
  <si>
    <t>Insumos Diversos</t>
  </si>
  <si>
    <t>Custos Indiretos, Tributos e Lucro</t>
  </si>
  <si>
    <t>Rateio da Chefia de Campo</t>
  </si>
  <si>
    <t>Valor por Empregado</t>
  </si>
  <si>
    <t>Valor por Posto</t>
  </si>
  <si>
    <t>MODELO PARA A CONSOLIDAÇÃO E APRESENTAÇÃO DE PROPOSTAS</t>
  </si>
  <si>
    <t>Com ajustes após publicação da Lei n° 13.467, de 2017.</t>
  </si>
  <si>
    <t>Módulo 1 - Composição da Remuneração</t>
  </si>
  <si>
    <t>Composição da Remuneração</t>
  </si>
  <si>
    <t>Valor (R$)</t>
  </si>
  <si>
    <t>A</t>
  </si>
  <si>
    <t>Salário-Base</t>
  </si>
  <si>
    <t>B</t>
  </si>
  <si>
    <t>Adicional de Periculosidade</t>
  </si>
  <si>
    <t>C</t>
  </si>
  <si>
    <t>Adicional de Insalubridade</t>
  </si>
  <si>
    <t>-</t>
  </si>
  <si>
    <t>D</t>
  </si>
  <si>
    <t>E</t>
  </si>
  <si>
    <t>Adicional de Hora Noturna Reduzida</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</si>
  <si>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</si>
  <si>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</si>
  <si>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</si>
  <si>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</si>
  <si>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</si>
  <si>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</si>
  <si>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</si>
  <si>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</si>
  <si>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</si>
  <si>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</si>
  <si>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</si>
  <si>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</si>
  <si>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</si>
  <si>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</si>
  <si>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SAT</t>
  </si>
  <si>
    <t>SESC ou SESI</t>
  </si>
  <si>
    <t>SENAI - SENAC</t>
  </si>
  <si>
    <t>F</t>
  </si>
  <si>
    <t>H</t>
  </si>
  <si>
    <t xml:space="preserve">Total </t>
  </si>
  <si>
    <t>Submódulo 2.3 - Benefícios Mensais e Diários.</t>
  </si>
  <si>
    <t>2.3</t>
  </si>
  <si>
    <t>Benefícios Mensais e Diários</t>
  </si>
  <si>
    <t>Transporte</t>
  </si>
  <si>
    <t>Auxílio-Refeição/Alimentação</t>
  </si>
  <si>
    <t>Benefício Cesta Básica</t>
  </si>
  <si>
    <t>Benefício Plano de Saúde</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</si>
  <si>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</si>
  <si>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</si>
  <si>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</si>
  <si>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</si>
  <si>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</si>
  <si>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</si>
  <si>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</si>
  <si>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</si>
  <si>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sobre o Aviso Prévio Trabalhado</t>
  </si>
  <si>
    <t>Multa do FGTS e contribuição social sobre o Aviso Prévio Trabalhado</t>
  </si>
  <si>
    <t>Módulo 4 - Custo de Reposição do Profissional Ausente</t>
  </si>
  <si>
    <t>Submódulo 4.1 - Ausências Legais</t>
  </si>
  <si>
    <t>4.1</t>
  </si>
  <si>
    <t>Ausências Legais</t>
  </si>
  <si>
    <t>Submódulo 4.2 - Intrajornada</t>
  </si>
  <si>
    <t>4.2</t>
  </si>
  <si>
    <t>Intrajornada</t>
  </si>
  <si>
    <t>Intervalo para repouso e alimentação</t>
  </si>
  <si>
    <t>Quadro-Resumo do Módulo 4 - Custo de Reposição do Profissional Ausente</t>
  </si>
  <si>
    <t>Custo de Reposição do Profissional Ausente</t>
  </si>
  <si>
    <t>Módulo 5 - Insumos Diversos</t>
  </si>
  <si>
    <t>Uniformes</t>
  </si>
  <si>
    <t>Materiais</t>
  </si>
  <si>
    <t>Equipamentos (EPI'S)</t>
  </si>
  <si>
    <t>Módulo 6 - Custos Indiretos, Tributos e Lucro</t>
  </si>
  <si>
    <t>C.1. Tributos Federais (especificar)</t>
  </si>
  <si>
    <t>C.2. Tributos Estaduais (especificar)</t>
  </si>
  <si>
    <t>C.3. Tributos Municipais (especificar)</t>
  </si>
  <si>
    <t>2. QUADRO-RESUMO DO CUSTO POR EMPREGADO</t>
  </si>
  <si>
    <t>Mão de obra vinculada à execução contratual (valor por empregado)</t>
  </si>
  <si>
    <t>Subtotal (A + B +C+ D+E)</t>
  </si>
  <si>
    <t>Módulo 6 – Custos Indiretos, Tributos e Lucro</t>
  </si>
  <si>
    <t xml:space="preserve">Valor Total por Empregado </t>
  </si>
  <si>
    <t>Contratação de empresa especializada para a prestação de serviços terceirizados e continuados com dedicação exclusiva de AUXILIAR OPERACIONAL DE MANUTENÇÃO para o Instituto Federal de Educação, Ciência e Tecnologia do Ceará – Campus Cedro.</t>
  </si>
  <si>
    <t>Aux. Operacional de Manutenção (44h semanais)</t>
  </si>
  <si>
    <t xml:space="preserve">Calça profissional, confeccionada em tecido brim, meio cós, meio elástico, com bolsos e modelagem compatíveis com as atividades desempenhadas, oferecendo durabilidade, resistência a rasgos e abrasões em geral. </t>
  </si>
  <si>
    <t>Camisa tipo bata, sem gola, manga curta e bolso lateral, em tecido brim (100% algodão) ou oxford (100% poliester), sem botões, com nome e logotipo de identificação da contratada.</t>
  </si>
  <si>
    <t xml:space="preserve">Par de meia esporte na cor branca. </t>
  </si>
  <si>
    <t>Bota com revestimento interno de uma membrana de PU 100% imperme á vel e transpir á vel. Biqueira de aço, couro repelente a água, tratamento especial impede a penetração imediata de água na superfície quando em contato repentino, Colarinho e lingueta em Cordura Rip Stop Solado PU Bidensidade com TPU aplicado no enfranque do solado, Cal ç ados livre de metais, Palmilha Soft Bed PU  .</t>
  </si>
  <si>
    <t>¹ A quantidade e o valor mensal esta considerando três crachás para cada funcionário em um período de 120 meses.</t>
  </si>
  <si>
    <t>Capacete Segurança Classe A, Material: Plástico, Cor: Branca, Características Adicionais: Aba Frontal (Com carneira), Copa Lisa, Dupla Suspensão E Jugular.¹</t>
  </si>
  <si>
    <t>Óculos de Segurança de policarbonato proteção dos olhos contra partículas, faíscas, respingos de produtos químicos.¹</t>
  </si>
  <si>
    <t xml:space="preserve">Máscara de Solda Automática MSL-3500 Tonalidade 11. - LYNUS-121956 l ¹   </t>
  </si>
  <si>
    <t>Máscara Respiratória PFF2 Vo Pro-safety Com Válvula E Carvão Ativado D¹</t>
  </si>
  <si>
    <t>Luva de Raspa com Reforço Interno Punho 7cm ¹</t>
  </si>
  <si>
    <t xml:space="preserve">Avental de raspa de segurança confeccionado em raspa, sem emenda, tiras de raspa, com ou sem gola, com ou sem punho de malha e fivelas pláscas para ajuste. Proteção do usuário contra agentes abrasivos, escoriantes e térmicos provenientes de operações de soldagem e processos similares.¹  </t>
  </si>
  <si>
    <t>EPI'S</t>
  </si>
  <si>
    <t>Contratação de empresa especializada para a prestação de serviços terceirizados e continuados com dedicação exclusiva de JARDINEIRO para o Instituto Federal de Educação, Ciência e Tecnologia do Ceará – Campus Cedro.</t>
  </si>
  <si>
    <t>Jardineiro (44h semanais)</t>
  </si>
  <si>
    <t>Calça profissional, confeccionada em tecido brim, meio cós, meio elástico, com bolsos e modelagem compatíveis com as atividades desempenhadas, oferecendo durabilidade, resistência a rasgos e abrasões em geral. </t>
  </si>
  <si>
    <t xml:space="preserve">Camisa profissional resistente a rasgos e abrasões em geral, com gola, manga longa e bolso lateral, em tecido PV (poliéster e viscose), com nome e logotipo de identificação da contratada.  </t>
  </si>
  <si>
    <t>Par de meia esporte, em algodão, na cor branca.</t>
  </si>
  <si>
    <t xml:space="preserve">Par de botas de segurança confeccionada em PVC injetado, forrada, cor preta ou branca, antiderrapante, cano longo </t>
  </si>
  <si>
    <t>Equipamentos</t>
  </si>
</sst>
</file>

<file path=xl/styles.xml><?xml version="1.0" encoding="utf-8"?>
<styleSheet xmlns="http://schemas.openxmlformats.org/spreadsheetml/2006/main">
  <numFmts count="11">
    <numFmt numFmtId="176" formatCode="_(* #,##0.00_);_(* \(#,##0.00\);_(* \-??_);_(@_)"/>
    <numFmt numFmtId="177" formatCode="_-* #,##0_-;\-* #,##0_-;_-* &quot;-&quot;_-;_-@_-"/>
    <numFmt numFmtId="178" formatCode="0.0000"/>
    <numFmt numFmtId="179" formatCode="_-* #,##0.00_-;\-* #,##0.00_-;_-* &quot;-&quot;??_-;_-@_-"/>
    <numFmt numFmtId="180" formatCode="_-&quot;R$&quot;\ * #,##0.00_-;\-&quot;R$&quot;\ * #,##0.00_-;_-&quot;R$&quot;\ * &quot;-&quot;??_-;_-@_-"/>
    <numFmt numFmtId="181" formatCode="&quot;R$&quot;\ #,##0.00"/>
    <numFmt numFmtId="182" formatCode="_-&quot;R$&quot;\ * #,##0_-;\-&quot;R$&quot;\ * #,##0_-;_-&quot;R$&quot;\ * &quot;-&quot;_-;_-@_-"/>
    <numFmt numFmtId="183" formatCode="#,##0.00;\-#,##0.00"/>
    <numFmt numFmtId="184" formatCode="#,##0.00;[Red]#,##0.00"/>
    <numFmt numFmtId="185" formatCode="#,##0.00;[Red]\-#,##0.00"/>
    <numFmt numFmtId="186" formatCode="#,##0.0000_ ;\-#,##0.0000\ "/>
  </numFmts>
  <fonts count="44">
    <font>
      <sz val="11"/>
      <color theme="1"/>
      <name val="Calibri"/>
      <charset val="134"/>
      <scheme val="minor"/>
    </font>
    <font>
      <sz val="12"/>
      <color theme="1"/>
      <name val="Times New Roman"/>
      <charset val="134"/>
    </font>
    <font>
      <b/>
      <sz val="16"/>
      <color theme="0"/>
      <name val="Times New Roman"/>
      <charset val="134"/>
    </font>
    <font>
      <sz val="18"/>
      <color theme="0"/>
      <name val="Times New Roman"/>
      <charset val="134"/>
    </font>
    <font>
      <sz val="12"/>
      <color rgb="FFFF0000"/>
      <name val="Times New Roman"/>
      <charset val="134"/>
    </font>
    <font>
      <b/>
      <sz val="12"/>
      <color theme="1"/>
      <name val="Times New Roman"/>
      <charset val="134"/>
    </font>
    <font>
      <b/>
      <sz val="18"/>
      <color theme="0"/>
      <name val="Times New Roman"/>
      <charset val="134"/>
    </font>
    <font>
      <b/>
      <sz val="12"/>
      <color rgb="FFFF0000"/>
      <name val="Times New Roman"/>
      <charset val="134"/>
    </font>
    <font>
      <sz val="12"/>
      <name val="Times New Roman"/>
      <charset val="134"/>
    </font>
    <font>
      <b/>
      <sz val="12"/>
      <name val="Times New Roman"/>
      <charset val="134"/>
    </font>
    <font>
      <b/>
      <sz val="12"/>
      <color rgb="FF00B050"/>
      <name val="Times New Roman"/>
      <charset val="134"/>
    </font>
    <font>
      <sz val="11"/>
      <color rgb="FF000000"/>
      <name val="Arial"/>
      <charset val="134"/>
    </font>
    <font>
      <b/>
      <sz val="18"/>
      <color theme="1"/>
      <name val="Calibri"/>
      <charset val="134"/>
      <scheme val="minor"/>
    </font>
    <font>
      <b/>
      <sz val="13"/>
      <color rgb="FFFFFFFF"/>
      <name val="Times New Roman"/>
      <charset val="134"/>
    </font>
    <font>
      <b/>
      <sz val="13"/>
      <color rgb="FFFFFFFF"/>
      <name val="&quot;Times New Roman&quot;"/>
      <charset val="134"/>
    </font>
    <font>
      <sz val="11"/>
      <color rgb="FF000000"/>
      <name val="&quot;Times New Roman&quot;"/>
      <charset val="134"/>
    </font>
    <font>
      <sz val="11"/>
      <color rgb="FFFFFFFF"/>
      <name val="&quot;Times New Roman&quot;"/>
      <charset val="134"/>
    </font>
    <font>
      <b/>
      <sz val="11"/>
      <color rgb="FFFFFFFF"/>
      <name val="&quot;Times New Roman&quot;"/>
      <charset val="134"/>
    </font>
    <font>
      <u/>
      <sz val="11"/>
      <color rgb="FF0000FF"/>
      <name val="Calibri"/>
      <charset val="0"/>
      <scheme val="minor"/>
    </font>
    <font>
      <sz val="11"/>
      <color theme="0"/>
      <name val="Calibri"/>
      <charset val="134"/>
      <scheme val="minor"/>
    </font>
    <font>
      <sz val="10"/>
      <color theme="1"/>
      <name val="Calibri"/>
      <charset val="134"/>
      <scheme val="minor"/>
    </font>
    <font>
      <sz val="11"/>
      <color rgb="FFFA7D00"/>
      <name val="Calibri"/>
      <charset val="134"/>
      <scheme val="minor"/>
    </font>
    <font>
      <b/>
      <sz val="11"/>
      <color theme="0"/>
      <name val="Calibri"/>
      <charset val="134"/>
      <scheme val="minor"/>
    </font>
    <font>
      <u/>
      <sz val="11"/>
      <color rgb="FF800080"/>
      <name val="Calibri"/>
      <charset val="0"/>
      <scheme val="minor"/>
    </font>
    <font>
      <sz val="11"/>
      <name val="Calibri"/>
      <charset val="134"/>
      <scheme val="minor"/>
    </font>
    <font>
      <sz val="11"/>
      <color rgb="FFFF0000"/>
      <name val="Calibri"/>
      <charset val="134"/>
      <scheme val="minor"/>
    </font>
    <font>
      <sz val="18"/>
      <color theme="3"/>
      <name val="Calibri Light"/>
      <charset val="134"/>
      <scheme val="major"/>
    </font>
    <font>
      <i/>
      <sz val="11"/>
      <color rgb="FF7F7F7F"/>
      <name val="Calibri"/>
      <charset val="134"/>
      <scheme val="minor"/>
    </font>
    <font>
      <b/>
      <sz val="15"/>
      <color theme="3"/>
      <name val="Calibri"/>
      <charset val="134"/>
      <scheme val="minor"/>
    </font>
    <font>
      <sz val="11"/>
      <color rgb="FF006100"/>
      <name val="Calibri"/>
      <charset val="134"/>
      <scheme val="minor"/>
    </font>
    <font>
      <b/>
      <sz val="13"/>
      <color theme="3"/>
      <name val="Calibri"/>
      <charset val="134"/>
      <scheme val="minor"/>
    </font>
    <font>
      <b/>
      <sz val="11"/>
      <color theme="3"/>
      <name val="Calibri"/>
      <charset val="134"/>
      <scheme val="minor"/>
    </font>
    <font>
      <sz val="11"/>
      <color rgb="FF3F3F76"/>
      <name val="Calibri"/>
      <charset val="134"/>
      <scheme val="minor"/>
    </font>
    <font>
      <sz val="11"/>
      <color rgb="FF9C0006"/>
      <name val="Calibri"/>
      <charset val="134"/>
      <scheme val="minor"/>
    </font>
    <font>
      <b/>
      <sz val="11"/>
      <color rgb="FF3F3F3F"/>
      <name val="Calibri"/>
      <charset val="134"/>
      <scheme val="minor"/>
    </font>
    <font>
      <b/>
      <sz val="11"/>
      <color rgb="FFFA7D00"/>
      <name val="Calibri"/>
      <charset val="134"/>
      <scheme val="minor"/>
    </font>
    <font>
      <b/>
      <sz val="11"/>
      <color theme="1"/>
      <name val="Calibri"/>
      <charset val="134"/>
      <scheme val="minor"/>
    </font>
    <font>
      <sz val="11"/>
      <color rgb="FF9C6500"/>
      <name val="Calibri"/>
      <charset val="134"/>
      <scheme val="minor"/>
    </font>
    <font>
      <sz val="10"/>
      <name val="Arial"/>
      <charset val="134"/>
    </font>
    <font>
      <b/>
      <sz val="12"/>
      <color rgb="FF000000"/>
      <name val="Times New Roman"/>
      <charset val="134"/>
    </font>
    <font>
      <b/>
      <sz val="9"/>
      <name val="Segoe UI"/>
      <charset val="134"/>
    </font>
    <font>
      <sz val="9"/>
      <name val="Segoe UI"/>
      <charset val="134"/>
    </font>
    <font>
      <b/>
      <sz val="9"/>
      <name val="Segoe UI"/>
      <charset val="1"/>
    </font>
    <font>
      <sz val="9"/>
      <name val="Segoe UI"/>
      <charset val="1"/>
    </font>
  </fonts>
  <fills count="39">
    <fill>
      <patternFill patternType="none"/>
    </fill>
    <fill>
      <patternFill patternType="gray125"/>
    </fill>
    <fill>
      <patternFill patternType="solid">
        <fgColor theme="4" tint="-0.499984740745262"/>
        <bgColor indexed="64"/>
      </patternFill>
    </fill>
    <fill>
      <patternFill patternType="solid">
        <fgColor theme="4" tint="-0.249977111117893"/>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0"/>
        <bgColor indexed="64"/>
      </patternFill>
    </fill>
    <fill>
      <patternFill patternType="solid">
        <fgColor theme="4" tint="0.399975585192419"/>
        <bgColor indexed="41"/>
      </patternFill>
    </fill>
    <fill>
      <patternFill patternType="solid">
        <fgColor theme="4" tint="0.399975585192419"/>
        <bgColor indexed="26"/>
      </patternFill>
    </fill>
    <fill>
      <patternFill patternType="solid">
        <fgColor rgb="FF666666"/>
        <bgColor rgb="FF666666"/>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rgb="FFC6EFCE"/>
        <bgColor indexed="64"/>
      </patternFill>
    </fill>
    <fill>
      <patternFill patternType="solid">
        <fgColor theme="8" tint="0.599993896298105"/>
        <bgColor indexed="64"/>
      </patternFill>
    </fill>
    <fill>
      <patternFill patternType="solid">
        <fgColor theme="9"/>
        <bgColor indexed="64"/>
      </patternFill>
    </fill>
    <fill>
      <patternFill patternType="solid">
        <fgColor rgb="FFFFCC99"/>
        <bgColor indexed="64"/>
      </patternFill>
    </fill>
    <fill>
      <patternFill patternType="solid">
        <fgColor rgb="FFFFC7CE"/>
        <bgColor indexed="64"/>
      </patternFill>
    </fill>
    <fill>
      <patternFill patternType="solid">
        <fgColor rgb="FFF2F2F2"/>
        <bgColor indexed="64"/>
      </patternFill>
    </fill>
    <fill>
      <patternFill patternType="solid">
        <fgColor rgb="FFFFEB9C"/>
        <bgColor indexed="64"/>
      </patternFill>
    </fill>
    <fill>
      <patternFill patternType="solid">
        <fgColor theme="7" tint="0.799981688894314"/>
        <bgColor indexed="64"/>
      </patternFill>
    </fill>
    <fill>
      <patternFill patternType="solid">
        <fgColor theme="6" tint="0.399975585192419"/>
        <bgColor indexed="64"/>
      </patternFill>
    </fill>
  </fills>
  <borders count="105">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auto="1"/>
      </right>
      <top/>
      <bottom style="thin">
        <color auto="1"/>
      </bottom>
      <diagonal/>
    </border>
    <border>
      <left style="thin">
        <color auto="1"/>
      </left>
      <right style="medium">
        <color rgb="FF000000"/>
      </right>
      <top/>
      <bottom style="thin">
        <color auto="1"/>
      </bottom>
      <diagonal/>
    </border>
    <border>
      <left style="medium">
        <color rgb="FF000000"/>
      </left>
      <right style="thin">
        <color auto="1"/>
      </right>
      <top style="thin">
        <color auto="1"/>
      </top>
      <bottom/>
      <diagonal/>
    </border>
    <border>
      <left style="thin">
        <color auto="1"/>
      </left>
      <right style="medium">
        <color rgb="FF000000"/>
      </right>
      <top style="thin">
        <color auto="1"/>
      </top>
      <bottom/>
      <diagonal/>
    </border>
    <border>
      <left style="medium">
        <color rgb="FF000000"/>
      </left>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auto="1"/>
      </right>
      <top/>
      <bottom/>
      <diagonal/>
    </border>
    <border>
      <left style="thin">
        <color auto="1"/>
      </left>
      <right style="medium">
        <color rgb="FF000000"/>
      </right>
      <top/>
      <bottom/>
      <diagonal/>
    </border>
    <border>
      <left style="medium">
        <color rgb="FF000000"/>
      </left>
      <right style="thin">
        <color auto="1"/>
      </right>
      <top style="medium">
        <color auto="1"/>
      </top>
      <bottom style="thin">
        <color auto="1"/>
      </bottom>
      <diagonal/>
    </border>
    <border>
      <left style="thin">
        <color auto="1"/>
      </left>
      <right style="medium">
        <color rgb="FF000000"/>
      </right>
      <top style="medium">
        <color auto="1"/>
      </top>
      <bottom style="thin">
        <color auto="1"/>
      </bottom>
      <diagonal/>
    </border>
    <border>
      <left style="medium">
        <color rgb="FF000000"/>
      </left>
      <right style="thin">
        <color auto="1"/>
      </right>
      <top style="thin">
        <color rgb="FF000000"/>
      </top>
      <bottom style="medium">
        <color rgb="FF000000"/>
      </bottom>
      <diagonal/>
    </border>
    <border>
      <left style="thin">
        <color auto="1"/>
      </left>
      <right style="thin">
        <color auto="1"/>
      </right>
      <top style="thin">
        <color rgb="FF000000"/>
      </top>
      <bottom style="medium">
        <color rgb="FF000000"/>
      </bottom>
      <diagonal/>
    </border>
    <border>
      <left style="thin">
        <color auto="1"/>
      </left>
      <right style="medium">
        <color rgb="FF000000"/>
      </right>
      <top style="thin">
        <color rgb="FF000000"/>
      </top>
      <bottom style="medium">
        <color rgb="FF000000"/>
      </bottom>
      <diagonal/>
    </border>
    <border>
      <left style="thin">
        <color rgb="FF000000"/>
      </left>
      <right style="thin">
        <color auto="1"/>
      </right>
      <top style="thin">
        <color rgb="FF000000"/>
      </top>
      <bottom style="thin">
        <color rgb="FF000000"/>
      </bottom>
      <diagonal/>
    </border>
    <border>
      <left style="thin">
        <color auto="1"/>
      </left>
      <right style="thin">
        <color auto="1"/>
      </right>
      <top style="thin">
        <color rgb="FF000000"/>
      </top>
      <bottom style="thin">
        <color rgb="FF000000"/>
      </bottom>
      <diagonal/>
    </border>
    <border>
      <left style="thin">
        <color auto="1"/>
      </left>
      <right style="thin">
        <color rgb="FF000000"/>
      </right>
      <top style="thin">
        <color rgb="FF000000"/>
      </top>
      <bottom style="thin">
        <color rgb="FF000000"/>
      </bottom>
      <diagonal/>
    </border>
    <border>
      <left style="thin">
        <color auto="1"/>
      </left>
      <right/>
      <top/>
      <bottom/>
      <diagonal/>
    </border>
    <border>
      <left style="medium">
        <color auto="1"/>
      </left>
      <right style="medium">
        <color auto="1"/>
      </right>
      <top style="medium">
        <color auto="1"/>
      </top>
      <bottom/>
      <diagonal/>
    </border>
    <border>
      <left style="thin">
        <color rgb="FF000000"/>
      </left>
      <right style="thin">
        <color rgb="FF000000"/>
      </right>
      <top style="medium">
        <color rgb="FF000000"/>
      </top>
      <bottom style="thin">
        <color rgb="FF000000"/>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top/>
      <bottom style="medium">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medium">
        <color rgb="FF000000"/>
      </left>
      <right style="thin">
        <color auto="1"/>
      </right>
      <top style="medium">
        <color rgb="FF000000"/>
      </top>
      <bottom style="medium">
        <color auto="1"/>
      </bottom>
      <diagonal/>
    </border>
    <border>
      <left style="thin">
        <color auto="1"/>
      </left>
      <right style="thin">
        <color auto="1"/>
      </right>
      <top style="medium">
        <color rgb="FF000000"/>
      </top>
      <bottom style="medium">
        <color auto="1"/>
      </bottom>
      <diagonal/>
    </border>
    <border>
      <left style="thin">
        <color auto="1"/>
      </left>
      <right style="medium">
        <color rgb="FF000000"/>
      </right>
      <top style="medium">
        <color rgb="FF000000"/>
      </top>
      <bottom style="medium">
        <color auto="1"/>
      </bottom>
      <diagonal/>
    </border>
    <border>
      <left style="medium">
        <color rgb="FF000000"/>
      </left>
      <right/>
      <top style="medium">
        <color rgb="FF000000"/>
      </top>
      <bottom style="medium">
        <color auto="1"/>
      </bottom>
      <diagonal/>
    </border>
    <border>
      <left/>
      <right/>
      <top style="medium">
        <color rgb="FF000000"/>
      </top>
      <bottom style="medium">
        <color auto="1"/>
      </bottom>
      <diagonal/>
    </border>
    <border>
      <left/>
      <right style="medium">
        <color rgb="FF000000"/>
      </right>
      <top style="medium">
        <color rgb="FF000000"/>
      </top>
      <bottom style="medium">
        <color auto="1"/>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0"/>
      </left>
      <right style="thin">
        <color theme="0"/>
      </right>
      <top/>
      <bottom style="thin">
        <color theme="0"/>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8">
    <xf numFmtId="0" fontId="0" fillId="0" borderId="0"/>
    <xf numFmtId="179" fontId="0" fillId="0" borderId="0" applyFont="0" applyFill="0" applyBorder="0" applyAlignment="0" applyProtection="0"/>
    <xf numFmtId="177" fontId="20" fillId="0" borderId="0" applyFont="0" applyFill="0" applyBorder="0" applyAlignment="0" applyProtection="0">
      <alignment vertical="center"/>
    </xf>
    <xf numFmtId="0" fontId="0" fillId="15" borderId="0" applyNumberFormat="0" applyBorder="0" applyAlignment="0" applyProtection="0"/>
    <xf numFmtId="9" fontId="0" fillId="0" borderId="0" applyFont="0" applyFill="0" applyBorder="0" applyAlignment="0" applyProtection="0"/>
    <xf numFmtId="0" fontId="21" fillId="0" borderId="96" applyNumberFormat="0" applyFill="0" applyAlignment="0" applyProtection="0"/>
    <xf numFmtId="0" fontId="22" fillId="19" borderId="97" applyNumberFormat="0" applyAlignment="0" applyProtection="0"/>
    <xf numFmtId="182" fontId="20" fillId="0" borderId="0" applyFont="0" applyFill="0" applyBorder="0" applyAlignment="0" applyProtection="0">
      <alignment vertical="center"/>
    </xf>
    <xf numFmtId="0" fontId="0" fillId="21" borderId="0" applyNumberFormat="0" applyBorder="0" applyAlignment="0" applyProtection="0"/>
    <xf numFmtId="180" fontId="20" fillId="0" borderId="0" applyFont="0" applyFill="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6" borderId="0" applyNumberFormat="0" applyBorder="0" applyAlignment="0" applyProtection="0"/>
    <xf numFmtId="0" fontId="0" fillId="22" borderId="98" applyNumberFormat="0" applyFont="0" applyAlignment="0" applyProtection="0"/>
    <xf numFmtId="0" fontId="24" fillId="0" borderId="0"/>
    <xf numFmtId="0" fontId="0" fillId="23" borderId="0" applyNumberFormat="0" applyBorder="0" applyAlignment="0" applyProtection="0"/>
    <xf numFmtId="0" fontId="25" fillId="0" borderId="0" applyNumberFormat="0" applyFill="0" applyBorder="0" applyAlignment="0" applyProtection="0"/>
    <xf numFmtId="179" fontId="0" fillId="0" borderId="0" applyFon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19" fillId="28" borderId="0" applyNumberFormat="0" applyBorder="0" applyAlignment="0" applyProtection="0"/>
    <xf numFmtId="0" fontId="28" fillId="0" borderId="99" applyNumberFormat="0" applyFill="0" applyAlignment="0" applyProtection="0"/>
    <xf numFmtId="0" fontId="19" fillId="27" borderId="0" applyNumberFormat="0" applyBorder="0" applyAlignment="0" applyProtection="0"/>
    <xf numFmtId="0" fontId="30" fillId="0" borderId="100" applyNumberFormat="0" applyFill="0" applyAlignment="0" applyProtection="0"/>
    <xf numFmtId="0" fontId="19" fillId="14" borderId="0" applyNumberFormat="0" applyBorder="0" applyAlignment="0" applyProtection="0"/>
    <xf numFmtId="0" fontId="31" fillId="0" borderId="101" applyNumberFormat="0" applyFill="0" applyAlignment="0" applyProtection="0"/>
    <xf numFmtId="0" fontId="19" fillId="32" borderId="0" applyNumberFormat="0" applyBorder="0" applyAlignment="0" applyProtection="0"/>
    <xf numFmtId="0" fontId="31" fillId="0" borderId="0" applyNumberFormat="0" applyFill="0" applyBorder="0" applyAlignment="0" applyProtection="0"/>
    <xf numFmtId="0" fontId="32" fillId="33" borderId="102" applyNumberFormat="0" applyAlignment="0" applyProtection="0"/>
    <xf numFmtId="0" fontId="34" fillId="35" borderId="103" applyNumberFormat="0" applyAlignment="0" applyProtection="0"/>
    <xf numFmtId="179" fontId="0" fillId="0" borderId="0" applyFont="0" applyFill="0" applyBorder="0" applyAlignment="0" applyProtection="0"/>
    <xf numFmtId="0" fontId="35" fillId="35" borderId="102" applyNumberFormat="0" applyAlignment="0" applyProtection="0"/>
    <xf numFmtId="0" fontId="36" fillId="0" borderId="104" applyNumberFormat="0" applyFill="0" applyAlignment="0" applyProtection="0"/>
    <xf numFmtId="0" fontId="0" fillId="7" borderId="0" applyNumberFormat="0" applyBorder="0" applyAlignment="0" applyProtection="0"/>
    <xf numFmtId="0" fontId="29" fillId="30" borderId="0" applyNumberFormat="0" applyBorder="0" applyAlignment="0" applyProtection="0"/>
    <xf numFmtId="0" fontId="33" fillId="34" borderId="0" applyNumberFormat="0" applyBorder="0" applyAlignment="0" applyProtection="0"/>
    <xf numFmtId="0" fontId="37" fillId="36" borderId="0" applyNumberFormat="0" applyBorder="0" applyAlignment="0" applyProtection="0"/>
    <xf numFmtId="0" fontId="0" fillId="18" borderId="0" applyNumberFormat="0" applyBorder="0" applyAlignment="0" applyProtection="0"/>
    <xf numFmtId="0" fontId="19" fillId="29" borderId="0" applyNumberFormat="0" applyBorder="0" applyAlignment="0" applyProtection="0"/>
    <xf numFmtId="0" fontId="0" fillId="5" borderId="0" applyNumberFormat="0" applyBorder="0" applyAlignment="0" applyProtection="0"/>
    <xf numFmtId="0" fontId="19" fillId="4" borderId="0" applyNumberFormat="0" applyBorder="0" applyAlignment="0" applyProtection="0"/>
    <xf numFmtId="0" fontId="0" fillId="17" borderId="0" applyNumberFormat="0" applyBorder="0" applyAlignment="0" applyProtection="0"/>
    <xf numFmtId="0" fontId="19" fillId="13" borderId="0" applyNumberFormat="0" applyBorder="0" applyAlignment="0" applyProtection="0"/>
    <xf numFmtId="0" fontId="0" fillId="25" borderId="0" applyNumberFormat="0" applyBorder="0" applyAlignment="0" applyProtection="0"/>
    <xf numFmtId="0" fontId="19" fillId="8" borderId="0" applyNumberFormat="0" applyBorder="0" applyAlignment="0" applyProtection="0"/>
    <xf numFmtId="0" fontId="0" fillId="26" borderId="0" applyNumberFormat="0" applyBorder="0" applyAlignment="0" applyProtection="0"/>
    <xf numFmtId="0" fontId="19" fillId="38" borderId="0" applyNumberFormat="0" applyBorder="0" applyAlignment="0" applyProtection="0"/>
    <xf numFmtId="0" fontId="0" fillId="37" borderId="0" applyNumberFormat="0" applyBorder="0" applyAlignment="0" applyProtection="0"/>
    <xf numFmtId="0" fontId="19" fillId="20" borderId="0" applyNumberFormat="0" applyBorder="0" applyAlignment="0" applyProtection="0"/>
    <xf numFmtId="0" fontId="0" fillId="31" borderId="0" applyNumberFormat="0" applyBorder="0" applyAlignment="0" applyProtection="0"/>
    <xf numFmtId="0" fontId="19" fillId="16" borderId="0" applyNumberFormat="0" applyBorder="0" applyAlignment="0" applyProtection="0"/>
    <xf numFmtId="0" fontId="19" fillId="24" borderId="0" applyNumberFormat="0" applyBorder="0" applyAlignment="0" applyProtection="0"/>
    <xf numFmtId="176" fontId="38" fillId="0" borderId="0" applyFill="0" applyBorder="0" applyAlignment="0" applyProtection="0"/>
    <xf numFmtId="179" fontId="0" fillId="0" borderId="0" applyFont="0" applyFill="0" applyBorder="0" applyAlignment="0" applyProtection="0"/>
    <xf numFmtId="179" fontId="0" fillId="0" borderId="0" applyFont="0" applyFill="0" applyBorder="0" applyAlignment="0" applyProtection="0"/>
    <xf numFmtId="179" fontId="0" fillId="0" borderId="0" applyFont="0" applyFill="0" applyBorder="0" applyAlignment="0" applyProtection="0"/>
    <xf numFmtId="179" fontId="0" fillId="0" borderId="0" applyFont="0" applyFill="0" applyBorder="0" applyAlignment="0" applyProtection="0"/>
    <xf numFmtId="179" fontId="0" fillId="0" borderId="0" applyFont="0" applyFill="0" applyBorder="0" applyAlignment="0" applyProtection="0"/>
  </cellStyleXfs>
  <cellXfs count="342">
    <xf numFmtId="0" fontId="0" fillId="0" borderId="0" xfId="0"/>
    <xf numFmtId="0" fontId="1" fillId="0" borderId="0" xfId="0" applyFont="1"/>
    <xf numFmtId="0" fontId="2" fillId="2" borderId="0" xfId="0" applyFont="1" applyFill="1" applyAlignment="1">
      <alignment horizontal="center" vertical="center" wrapText="1"/>
    </xf>
    <xf numFmtId="0" fontId="3" fillId="3" borderId="0" xfId="0" applyFont="1" applyFill="1" applyAlignment="1">
      <alignment horizontal="center"/>
    </xf>
    <xf numFmtId="0" fontId="4" fillId="0" borderId="0" xfId="0" applyFont="1" applyAlignment="1">
      <alignment horizontal="center"/>
    </xf>
    <xf numFmtId="0" fontId="5" fillId="4" borderId="0" xfId="0" applyFont="1" applyFill="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vertical="center" wrapText="1"/>
    </xf>
    <xf numFmtId="4" fontId="1" fillId="0" borderId="4"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5" fillId="0" borderId="0" xfId="0" applyFont="1" applyAlignment="1">
      <alignment vertical="center"/>
    </xf>
    <xf numFmtId="0" fontId="5" fillId="5" borderId="0" xfId="0" applyFont="1" applyFill="1" applyAlignment="1">
      <alignment horizontal="center" vertical="center"/>
    </xf>
    <xf numFmtId="2" fontId="1" fillId="0" borderId="4" xfId="0" applyNumberFormat="1" applyFont="1" applyBorder="1" applyAlignment="1">
      <alignment horizontal="center" vertical="center" wrapText="1"/>
    </xf>
    <xf numFmtId="0" fontId="5" fillId="5" borderId="0" xfId="0" applyFont="1" applyFill="1" applyAlignment="1">
      <alignment horizontal="center" vertical="center" wrapText="1"/>
    </xf>
    <xf numFmtId="10" fontId="1" fillId="0" borderId="4" xfId="0" applyNumberFormat="1" applyFont="1" applyBorder="1" applyAlignment="1">
      <alignment horizontal="center" vertical="center" wrapText="1"/>
    </xf>
    <xf numFmtId="9" fontId="1" fillId="6" borderId="4" xfId="0" applyNumberFormat="1"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vertical="center"/>
    </xf>
    <xf numFmtId="0" fontId="1" fillId="0" borderId="4" xfId="0" applyFont="1" applyBorder="1" applyAlignment="1">
      <alignment horizontal="justify"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0" fontId="5" fillId="0" borderId="2" xfId="0" applyFont="1" applyBorder="1" applyAlignment="1">
      <alignment vertical="center" wrapText="1"/>
    </xf>
    <xf numFmtId="9" fontId="1" fillId="0" borderId="4" xfId="0" applyNumberFormat="1" applyFont="1" applyBorder="1" applyAlignment="1">
      <alignment horizontal="center" vertical="center" wrapText="1"/>
    </xf>
    <xf numFmtId="0" fontId="5" fillId="0" borderId="3" xfId="0" applyFont="1" applyBorder="1" applyAlignment="1">
      <alignment horizontal="center" vertical="center" wrapText="1"/>
    </xf>
    <xf numFmtId="2" fontId="1" fillId="0" borderId="4" xfId="0" applyNumberFormat="1" applyFont="1" applyBorder="1" applyAlignment="1">
      <alignmen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6" fillId="2" borderId="0" xfId="0" applyFont="1" applyFill="1" applyAlignment="1">
      <alignment horizontal="center" vertical="center" wrapText="1"/>
    </xf>
    <xf numFmtId="0" fontId="6" fillId="2" borderId="0" xfId="0" applyFont="1" applyFill="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center" vertical="center" wrapText="1"/>
    </xf>
    <xf numFmtId="0" fontId="5" fillId="0" borderId="0" xfId="0" applyFont="1" applyAlignment="1">
      <alignment horizontal="center" vertical="center"/>
    </xf>
    <xf numFmtId="0" fontId="5" fillId="3" borderId="0" xfId="0" applyFont="1" applyFill="1" applyAlignment="1">
      <alignment horizontal="center" vertical="center"/>
    </xf>
    <xf numFmtId="0" fontId="5" fillId="4" borderId="6" xfId="0" applyFont="1" applyFill="1" applyBorder="1" applyAlignment="1">
      <alignment horizontal="center" vertical="center" wrapText="1"/>
    </xf>
    <xf numFmtId="0" fontId="5" fillId="4" borderId="0" xfId="0" applyFont="1" applyFill="1" applyAlignment="1">
      <alignment horizontal="center" vertical="center" wrapText="1"/>
    </xf>
    <xf numFmtId="0" fontId="5" fillId="4" borderId="7" xfId="0" applyFont="1" applyFill="1" applyBorder="1" applyAlignment="1">
      <alignment horizontal="center" vertical="center"/>
    </xf>
    <xf numFmtId="0" fontId="5" fillId="4" borderId="8" xfId="0" applyFont="1" applyFill="1" applyBorder="1" applyAlignment="1">
      <alignment horizontal="center" vertical="center"/>
    </xf>
    <xf numFmtId="0" fontId="1" fillId="0" borderId="9" xfId="0" applyFont="1" applyBorder="1" applyAlignment="1">
      <alignment horizontal="center" vertical="center"/>
    </xf>
    <xf numFmtId="184" fontId="5" fillId="0" borderId="10" xfId="0" applyNumberFormat="1" applyFont="1" applyBorder="1" applyAlignment="1">
      <alignment horizontal="center" vertical="center"/>
    </xf>
    <xf numFmtId="0" fontId="1" fillId="0" borderId="11" xfId="0" applyFont="1" applyBorder="1" applyAlignment="1">
      <alignment horizontal="center" vertical="center"/>
    </xf>
    <xf numFmtId="184" fontId="5" fillId="0" borderId="12" xfId="0" applyNumberFormat="1" applyFont="1" applyBorder="1" applyAlignment="1">
      <alignment horizontal="center" vertical="center"/>
    </xf>
    <xf numFmtId="0" fontId="5" fillId="4" borderId="5" xfId="0" applyFont="1" applyFill="1" applyBorder="1" applyAlignment="1">
      <alignment horizontal="center" vertical="center"/>
    </xf>
    <xf numFmtId="0" fontId="5" fillId="4" borderId="13"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14" xfId="0" applyFont="1" applyFill="1" applyBorder="1" applyAlignment="1">
      <alignment horizontal="center" vertical="center"/>
    </xf>
    <xf numFmtId="0" fontId="5" fillId="4" borderId="15" xfId="0" applyFont="1" applyFill="1" applyBorder="1" applyAlignment="1">
      <alignment horizontal="center" vertical="center"/>
    </xf>
    <xf numFmtId="0" fontId="5" fillId="4" borderId="16" xfId="0" applyFont="1" applyFill="1" applyBorder="1" applyAlignment="1">
      <alignment horizontal="center" vertical="center"/>
    </xf>
    <xf numFmtId="0" fontId="1" fillId="0" borderId="17" xfId="0" applyFont="1" applyBorder="1" applyAlignment="1">
      <alignment horizontal="center" vertical="center"/>
    </xf>
    <xf numFmtId="184" fontId="1" fillId="0" borderId="18" xfId="0" applyNumberFormat="1" applyFont="1" applyBorder="1" applyAlignment="1">
      <alignment horizontal="center" vertical="center"/>
    </xf>
    <xf numFmtId="10" fontId="1" fillId="0" borderId="18" xfId="4" applyNumberFormat="1" applyFont="1" applyFill="1" applyBorder="1" applyAlignment="1">
      <alignment horizontal="center" vertical="center"/>
    </xf>
    <xf numFmtId="184" fontId="1" fillId="0" borderId="19" xfId="0" applyNumberFormat="1" applyFont="1" applyBorder="1" applyAlignment="1">
      <alignment horizontal="center" vertical="center"/>
    </xf>
    <xf numFmtId="184" fontId="1" fillId="0" borderId="20" xfId="0" applyNumberFormat="1" applyFont="1" applyBorder="1" applyAlignment="1">
      <alignment horizontal="center" vertical="center"/>
    </xf>
    <xf numFmtId="10" fontId="1" fillId="0" borderId="20" xfId="4" applyNumberFormat="1" applyFont="1" applyFill="1" applyBorder="1" applyAlignment="1">
      <alignment horizontal="center" vertical="center"/>
    </xf>
    <xf numFmtId="184" fontId="1" fillId="0" borderId="12" xfId="0" applyNumberFormat="1" applyFont="1" applyBorder="1" applyAlignment="1">
      <alignment horizontal="center" vertical="center"/>
    </xf>
    <xf numFmtId="0" fontId="5" fillId="4" borderId="21" xfId="0" applyFont="1" applyFill="1" applyBorder="1" applyAlignment="1">
      <alignment horizontal="center" vertical="center"/>
    </xf>
    <xf numFmtId="9" fontId="1" fillId="0" borderId="18" xfId="4" applyFont="1" applyBorder="1" applyAlignment="1">
      <alignment horizontal="center" vertical="center"/>
    </xf>
    <xf numFmtId="184" fontId="5" fillId="0" borderId="19" xfId="0" applyNumberFormat="1" applyFont="1" applyBorder="1" applyAlignment="1">
      <alignment horizontal="center" vertical="center"/>
    </xf>
    <xf numFmtId="0" fontId="1" fillId="0" borderId="22" xfId="0" applyFont="1" applyBorder="1" applyAlignment="1">
      <alignment horizontal="center" vertical="center"/>
    </xf>
    <xf numFmtId="184" fontId="1" fillId="0" borderId="23" xfId="0" applyNumberFormat="1" applyFont="1" applyBorder="1" applyAlignment="1">
      <alignment horizontal="center" vertical="center"/>
    </xf>
    <xf numFmtId="9" fontId="1" fillId="0" borderId="23" xfId="4" applyFont="1" applyBorder="1" applyAlignment="1">
      <alignment horizontal="center" vertical="center"/>
    </xf>
    <xf numFmtId="184" fontId="5" fillId="0" borderId="24" xfId="0" applyNumberFormat="1" applyFont="1" applyBorder="1" applyAlignment="1">
      <alignment horizontal="center" vertical="center"/>
    </xf>
    <xf numFmtId="0" fontId="1" fillId="0" borderId="25" xfId="0" applyFont="1" applyBorder="1" applyAlignment="1">
      <alignment horizontal="center" vertical="center"/>
    </xf>
    <xf numFmtId="184" fontId="1" fillId="0" borderId="25" xfId="0" applyNumberFormat="1" applyFont="1" applyBorder="1" applyAlignment="1">
      <alignment horizontal="center" vertical="center"/>
    </xf>
    <xf numFmtId="9" fontId="1" fillId="0" borderId="25" xfId="4" applyFont="1" applyBorder="1" applyAlignment="1">
      <alignment horizontal="center" vertical="center"/>
    </xf>
    <xf numFmtId="184" fontId="5" fillId="0" borderId="25" xfId="0" applyNumberFormat="1" applyFont="1" applyBorder="1" applyAlignment="1">
      <alignment horizontal="center" vertical="center"/>
    </xf>
    <xf numFmtId="184" fontId="1" fillId="0" borderId="26" xfId="0" applyNumberFormat="1" applyFont="1" applyBorder="1" applyAlignment="1">
      <alignment horizontal="center" vertical="center"/>
    </xf>
    <xf numFmtId="9" fontId="1" fillId="0" borderId="26" xfId="4" applyFont="1" applyBorder="1" applyAlignment="1">
      <alignment horizontal="center" vertical="center"/>
    </xf>
    <xf numFmtId="0" fontId="1" fillId="0" borderId="27" xfId="0" applyFont="1" applyBorder="1" applyAlignment="1">
      <alignment horizontal="center" vertical="center"/>
    </xf>
    <xf numFmtId="184" fontId="1" fillId="0" borderId="28" xfId="0" applyNumberFormat="1" applyFont="1" applyBorder="1" applyAlignment="1">
      <alignment horizontal="center" vertical="center"/>
    </xf>
    <xf numFmtId="9" fontId="1" fillId="0" borderId="28" xfId="4" applyFont="1" applyBorder="1" applyAlignment="1">
      <alignment horizontal="center" vertical="center"/>
    </xf>
    <xf numFmtId="184" fontId="5" fillId="0" borderId="29" xfId="0" applyNumberFormat="1" applyFont="1" applyBorder="1" applyAlignment="1">
      <alignment horizontal="center" vertical="center"/>
    </xf>
    <xf numFmtId="9" fontId="1" fillId="0" borderId="20" xfId="4" applyFont="1" applyBorder="1" applyAlignment="1">
      <alignment horizontal="center" vertical="center"/>
    </xf>
    <xf numFmtId="10" fontId="1" fillId="0" borderId="18" xfId="4" applyNumberFormat="1" applyFont="1" applyBorder="1" applyAlignment="1">
      <alignment horizontal="center" vertical="center"/>
    </xf>
    <xf numFmtId="10" fontId="1" fillId="0" borderId="20" xfId="4" applyNumberFormat="1" applyFont="1" applyBorder="1" applyAlignment="1">
      <alignment horizontal="center" vertical="center"/>
    </xf>
    <xf numFmtId="0" fontId="5" fillId="4" borderId="15" xfId="0" applyFont="1" applyFill="1" applyBorder="1" applyAlignment="1">
      <alignment horizontal="center" vertical="center" wrapText="1"/>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20" xfId="0" applyFont="1" applyBorder="1" applyAlignment="1">
      <alignment horizontal="center" vertical="center"/>
    </xf>
    <xf numFmtId="0" fontId="1" fillId="0" borderId="12" xfId="0" applyFont="1" applyBorder="1" applyAlignment="1">
      <alignment horizontal="center" vertical="center"/>
    </xf>
    <xf numFmtId="0" fontId="7" fillId="0" borderId="0" xfId="0" applyFont="1" applyAlignment="1">
      <alignment horizontal="center" vertical="center" wrapText="1"/>
    </xf>
    <xf numFmtId="0" fontId="5" fillId="4" borderId="30" xfId="0" applyFont="1" applyFill="1" applyBorder="1" applyAlignment="1">
      <alignment horizontal="center" vertical="center"/>
    </xf>
    <xf numFmtId="0" fontId="5" fillId="4" borderId="31" xfId="0" applyFont="1" applyFill="1" applyBorder="1" applyAlignment="1">
      <alignment horizontal="center" vertical="center"/>
    </xf>
    <xf numFmtId="0" fontId="5" fillId="4" borderId="32" xfId="0" applyFont="1" applyFill="1" applyBorder="1" applyAlignment="1">
      <alignment horizontal="center" vertical="center"/>
    </xf>
    <xf numFmtId="0" fontId="5" fillId="4" borderId="33" xfId="0" applyFont="1" applyFill="1" applyBorder="1" applyAlignment="1">
      <alignment horizontal="center" vertical="center"/>
    </xf>
    <xf numFmtId="0" fontId="5" fillId="4" borderId="34" xfId="0" applyFont="1" applyFill="1" applyBorder="1" applyAlignment="1">
      <alignment horizontal="center" vertical="center"/>
    </xf>
    <xf numFmtId="0" fontId="5" fillId="4" borderId="34" xfId="0" applyFont="1" applyFill="1" applyBorder="1" applyAlignment="1">
      <alignment horizontal="center" vertical="center" wrapText="1"/>
    </xf>
    <xf numFmtId="0" fontId="5" fillId="4" borderId="35" xfId="0" applyFont="1" applyFill="1" applyBorder="1" applyAlignment="1">
      <alignment horizontal="center" vertical="center"/>
    </xf>
    <xf numFmtId="0" fontId="1" fillId="0" borderId="26" xfId="0" applyFont="1" applyBorder="1" applyAlignment="1">
      <alignment horizontal="center" vertical="center"/>
    </xf>
    <xf numFmtId="4" fontId="1" fillId="0" borderId="26" xfId="0" applyNumberFormat="1" applyFont="1" applyBorder="1" applyAlignment="1">
      <alignment horizontal="center" vertical="center"/>
    </xf>
    <xf numFmtId="4" fontId="1" fillId="0" borderId="28" xfId="0" applyNumberFormat="1" applyFont="1" applyBorder="1" applyAlignment="1">
      <alignment horizontal="center" vertical="center"/>
    </xf>
    <xf numFmtId="4" fontId="1" fillId="0" borderId="20" xfId="0" applyNumberFormat="1" applyFont="1" applyBorder="1" applyAlignment="1">
      <alignment horizontal="center" vertical="center"/>
    </xf>
    <xf numFmtId="0" fontId="5" fillId="4" borderId="7" xfId="0" applyFont="1" applyFill="1" applyBorder="1" applyAlignment="1">
      <alignment horizontal="center" vertical="center" wrapText="1"/>
    </xf>
    <xf numFmtId="0" fontId="4" fillId="0" borderId="0" xfId="0" applyFont="1" applyAlignment="1">
      <alignment horizontal="center" vertical="center"/>
    </xf>
    <xf numFmtId="0" fontId="5" fillId="4" borderId="36" xfId="0" applyFont="1" applyFill="1" applyBorder="1" applyAlignment="1">
      <alignment horizontal="center" vertical="center"/>
    </xf>
    <xf numFmtId="0" fontId="5" fillId="4" borderId="37" xfId="0" applyFont="1" applyFill="1" applyBorder="1" applyAlignment="1">
      <alignment horizontal="center" vertical="center"/>
    </xf>
    <xf numFmtId="0" fontId="5" fillId="4" borderId="37" xfId="0" applyFont="1" applyFill="1" applyBorder="1" applyAlignment="1">
      <alignment horizontal="center" vertical="center" wrapText="1"/>
    </xf>
    <xf numFmtId="0" fontId="5" fillId="4" borderId="38" xfId="0" applyFont="1" applyFill="1" applyBorder="1" applyAlignment="1">
      <alignment horizontal="center" vertical="center"/>
    </xf>
    <xf numFmtId="10" fontId="1" fillId="0" borderId="18" xfId="0" applyNumberFormat="1" applyFont="1" applyBorder="1" applyAlignment="1">
      <alignment horizontal="center" vertical="center"/>
    </xf>
    <xf numFmtId="10" fontId="1" fillId="0" borderId="23" xfId="0" applyNumberFormat="1" applyFont="1" applyBorder="1" applyAlignment="1">
      <alignment horizontal="center" vertical="center"/>
    </xf>
    <xf numFmtId="10" fontId="1" fillId="0" borderId="25" xfId="0" applyNumberFormat="1" applyFont="1" applyBorder="1" applyAlignment="1">
      <alignment horizontal="center" vertical="center"/>
    </xf>
    <xf numFmtId="10" fontId="1" fillId="0" borderId="26" xfId="0" applyNumberFormat="1" applyFont="1" applyBorder="1" applyAlignment="1">
      <alignment horizontal="center" vertical="center"/>
    </xf>
    <xf numFmtId="10" fontId="1" fillId="0" borderId="28" xfId="0" applyNumberFormat="1" applyFont="1" applyBorder="1" applyAlignment="1">
      <alignment horizontal="center" vertical="center"/>
    </xf>
    <xf numFmtId="10" fontId="1" fillId="0" borderId="20" xfId="0" applyNumberFormat="1" applyFont="1" applyBorder="1" applyAlignment="1">
      <alignment horizontal="center" vertical="center"/>
    </xf>
    <xf numFmtId="0" fontId="5" fillId="4" borderId="5"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4" borderId="2" xfId="0" applyFont="1" applyFill="1" applyBorder="1" applyAlignment="1">
      <alignment horizontal="center" vertical="center" wrapText="1"/>
    </xf>
    <xf numFmtId="10" fontId="1" fillId="0" borderId="23" xfId="4" applyNumberFormat="1" applyFont="1" applyBorder="1" applyAlignment="1">
      <alignment horizontal="center" vertical="center"/>
    </xf>
    <xf numFmtId="10" fontId="1" fillId="0" borderId="25" xfId="4" applyNumberFormat="1" applyFont="1" applyBorder="1" applyAlignment="1">
      <alignment horizontal="center" vertical="center"/>
    </xf>
    <xf numFmtId="10" fontId="1" fillId="0" borderId="26" xfId="4" applyNumberFormat="1" applyFont="1" applyBorder="1" applyAlignment="1">
      <alignment horizontal="center" vertical="center"/>
    </xf>
    <xf numFmtId="10" fontId="1" fillId="0" borderId="28" xfId="4" applyNumberFormat="1" applyFont="1" applyBorder="1" applyAlignment="1">
      <alignment horizontal="center" vertical="center"/>
    </xf>
    <xf numFmtId="10" fontId="1" fillId="0" borderId="19" xfId="4" applyNumberFormat="1" applyFont="1" applyBorder="1" applyAlignment="1">
      <alignment horizontal="center" vertical="center"/>
    </xf>
    <xf numFmtId="10" fontId="1" fillId="0" borderId="29" xfId="4" applyNumberFormat="1" applyFont="1" applyBorder="1" applyAlignment="1">
      <alignment horizontal="center" vertical="center"/>
    </xf>
    <xf numFmtId="10" fontId="1" fillId="6" borderId="29" xfId="4" applyNumberFormat="1" applyFont="1" applyFill="1" applyBorder="1" applyAlignment="1">
      <alignment horizontal="center" vertical="center"/>
    </xf>
    <xf numFmtId="10" fontId="1" fillId="0" borderId="12" xfId="4" applyNumberFormat="1" applyFont="1" applyBorder="1" applyAlignment="1">
      <alignment horizontal="center" vertical="center"/>
    </xf>
    <xf numFmtId="0" fontId="5" fillId="7" borderId="33" xfId="0" applyFont="1" applyFill="1" applyBorder="1" applyAlignment="1">
      <alignment horizontal="center" vertical="center"/>
    </xf>
    <xf numFmtId="10" fontId="5" fillId="7" borderId="35" xfId="4" applyNumberFormat="1" applyFont="1" applyFill="1" applyBorder="1" applyAlignment="1">
      <alignment horizontal="center" vertical="center"/>
    </xf>
    <xf numFmtId="10" fontId="1" fillId="6" borderId="18" xfId="0" applyNumberFormat="1" applyFont="1" applyFill="1" applyBorder="1" applyAlignment="1">
      <alignment horizontal="center" vertical="center"/>
    </xf>
    <xf numFmtId="10" fontId="1" fillId="6" borderId="23" xfId="0" applyNumberFormat="1" applyFont="1" applyFill="1" applyBorder="1" applyAlignment="1">
      <alignment horizontal="center" vertical="center"/>
    </xf>
    <xf numFmtId="10" fontId="1" fillId="6" borderId="25" xfId="0" applyNumberFormat="1" applyFont="1" applyFill="1" applyBorder="1" applyAlignment="1">
      <alignment horizontal="center" vertical="center"/>
    </xf>
    <xf numFmtId="10" fontId="1" fillId="6" borderId="26" xfId="0" applyNumberFormat="1" applyFont="1" applyFill="1" applyBorder="1" applyAlignment="1">
      <alignment horizontal="center" vertical="center"/>
    </xf>
    <xf numFmtId="10" fontId="1" fillId="6" borderId="28" xfId="0" applyNumberFormat="1" applyFont="1" applyFill="1" applyBorder="1" applyAlignment="1">
      <alignment horizontal="center" vertical="center"/>
    </xf>
    <xf numFmtId="10" fontId="1" fillId="6" borderId="20" xfId="0" applyNumberFormat="1" applyFont="1" applyFill="1" applyBorder="1" applyAlignment="1">
      <alignment horizontal="center" vertical="center"/>
    </xf>
    <xf numFmtId="0" fontId="5" fillId="4" borderId="39" xfId="0" applyFont="1" applyFill="1" applyBorder="1" applyAlignment="1">
      <alignment horizontal="center" vertical="center"/>
    </xf>
    <xf numFmtId="0" fontId="5" fillId="4" borderId="40" xfId="0" applyFont="1" applyFill="1" applyBorder="1" applyAlignment="1">
      <alignment horizontal="center" vertical="center"/>
    </xf>
    <xf numFmtId="0" fontId="5" fillId="4" borderId="41" xfId="0" applyFont="1" applyFill="1" applyBorder="1" applyAlignment="1">
      <alignment horizontal="center" vertical="center"/>
    </xf>
    <xf numFmtId="0" fontId="5" fillId="4" borderId="25" xfId="0" applyFont="1" applyFill="1" applyBorder="1" applyAlignment="1">
      <alignment horizontal="center" vertical="center"/>
    </xf>
    <xf numFmtId="0" fontId="5" fillId="4" borderId="25" xfId="0" applyFont="1" applyFill="1" applyBorder="1" applyAlignment="1">
      <alignment horizontal="center" vertical="center" wrapText="1"/>
    </xf>
    <xf numFmtId="1" fontId="1" fillId="0" borderId="25" xfId="0" applyNumberFormat="1" applyFont="1" applyBorder="1" applyAlignment="1">
      <alignment horizontal="center" vertical="center"/>
    </xf>
    <xf numFmtId="1" fontId="1" fillId="0" borderId="26" xfId="0" applyNumberFormat="1" applyFont="1" applyBorder="1" applyAlignment="1">
      <alignment horizontal="center" vertical="center"/>
    </xf>
    <xf numFmtId="1" fontId="1" fillId="0" borderId="28" xfId="0" applyNumberFormat="1" applyFont="1" applyBorder="1" applyAlignment="1">
      <alignment horizontal="center" vertical="center"/>
    </xf>
    <xf numFmtId="1" fontId="1" fillId="0" borderId="20" xfId="0" applyNumberFormat="1" applyFont="1" applyBorder="1" applyAlignment="1">
      <alignment horizontal="center" vertical="center"/>
    </xf>
    <xf numFmtId="1" fontId="1" fillId="0" borderId="18" xfId="0" applyNumberFormat="1" applyFont="1" applyBorder="1" applyAlignment="1">
      <alignment horizontal="center" vertical="center"/>
    </xf>
    <xf numFmtId="1" fontId="1" fillId="0" borderId="23" xfId="0" applyNumberFormat="1" applyFont="1" applyBorder="1" applyAlignment="1">
      <alignment horizontal="center" vertical="center"/>
    </xf>
    <xf numFmtId="0" fontId="5" fillId="4" borderId="42" xfId="0" applyFont="1" applyFill="1" applyBorder="1" applyAlignment="1">
      <alignment horizontal="center" vertical="center" wrapText="1"/>
    </xf>
    <xf numFmtId="0" fontId="5" fillId="4" borderId="43" xfId="0" applyFont="1" applyFill="1" applyBorder="1" applyAlignment="1">
      <alignment horizontal="center" vertical="center" wrapText="1"/>
    </xf>
    <xf numFmtId="0" fontId="5" fillId="4" borderId="44" xfId="0" applyFont="1" applyFill="1" applyBorder="1" applyAlignment="1">
      <alignment horizontal="center" vertical="center" wrapText="1"/>
    </xf>
    <xf numFmtId="0" fontId="5" fillId="4" borderId="45" xfId="0" applyFont="1" applyFill="1" applyBorder="1" applyAlignment="1">
      <alignment horizontal="center" vertical="center"/>
    </xf>
    <xf numFmtId="0" fontId="5" fillId="4" borderId="46" xfId="0" applyFont="1" applyFill="1" applyBorder="1" applyAlignment="1">
      <alignment horizontal="center" vertical="center"/>
    </xf>
    <xf numFmtId="0" fontId="1" fillId="0" borderId="47" xfId="0" applyFont="1" applyBorder="1" applyAlignment="1">
      <alignment horizontal="center" vertical="center"/>
    </xf>
    <xf numFmtId="184" fontId="1" fillId="0" borderId="48" xfId="0" applyNumberFormat="1" applyFont="1" applyBorder="1" applyAlignment="1">
      <alignment horizontal="center" vertical="center"/>
    </xf>
    <xf numFmtId="0" fontId="1" fillId="0" borderId="49" xfId="0" applyFont="1" applyBorder="1" applyAlignment="1">
      <alignment horizontal="center" vertical="center"/>
    </xf>
    <xf numFmtId="184" fontId="1" fillId="0" borderId="50" xfId="0" applyNumberFormat="1" applyFont="1" applyBorder="1" applyAlignment="1">
      <alignment horizontal="center" vertical="center"/>
    </xf>
    <xf numFmtId="0" fontId="1" fillId="0" borderId="51" xfId="0" applyFont="1" applyBorder="1" applyAlignment="1">
      <alignment horizontal="center" vertical="center"/>
    </xf>
    <xf numFmtId="184" fontId="1" fillId="0" borderId="52" xfId="0" applyNumberFormat="1" applyFont="1" applyBorder="1" applyAlignment="1">
      <alignment horizontal="center" vertical="center"/>
    </xf>
    <xf numFmtId="184" fontId="1" fillId="0" borderId="53" xfId="0" applyNumberFormat="1" applyFont="1" applyBorder="1" applyAlignment="1">
      <alignment horizontal="center" vertical="center"/>
    </xf>
    <xf numFmtId="184" fontId="1" fillId="0" borderId="0" xfId="0" applyNumberFormat="1" applyFont="1" applyAlignment="1">
      <alignment horizontal="center" vertical="center"/>
    </xf>
    <xf numFmtId="184" fontId="5" fillId="0" borderId="0" xfId="0" applyNumberFormat="1" applyFont="1" applyAlignment="1">
      <alignment horizontal="center" vertical="center"/>
    </xf>
    <xf numFmtId="0" fontId="5" fillId="4" borderId="54" xfId="0" applyFont="1" applyFill="1" applyBorder="1" applyAlignment="1">
      <alignment horizontal="center" vertical="center" wrapText="1"/>
    </xf>
    <xf numFmtId="0" fontId="5" fillId="4" borderId="55" xfId="0" applyFont="1" applyFill="1" applyBorder="1" applyAlignment="1">
      <alignment horizontal="center" vertical="center" wrapText="1"/>
    </xf>
    <xf numFmtId="0" fontId="1" fillId="0" borderId="56" xfId="0" applyFont="1" applyBorder="1" applyAlignment="1">
      <alignment horizontal="center" vertical="center"/>
    </xf>
    <xf numFmtId="184" fontId="5" fillId="0" borderId="57" xfId="0" applyNumberFormat="1" applyFont="1" applyBorder="1" applyAlignment="1">
      <alignment horizontal="center" vertical="center"/>
    </xf>
    <xf numFmtId="184" fontId="5" fillId="0" borderId="50" xfId="0" applyNumberFormat="1" applyFont="1" applyBorder="1" applyAlignment="1">
      <alignment horizontal="center" vertical="center"/>
    </xf>
    <xf numFmtId="0" fontId="1" fillId="0" borderId="58" xfId="0" applyFont="1" applyBorder="1" applyAlignment="1">
      <alignment horizontal="center" vertical="center"/>
    </xf>
    <xf numFmtId="184" fontId="1" fillId="0" borderId="59" xfId="0" applyNumberFormat="1" applyFont="1" applyBorder="1" applyAlignment="1">
      <alignment horizontal="center" vertical="center"/>
    </xf>
    <xf numFmtId="184" fontId="5" fillId="0" borderId="60" xfId="0" applyNumberFormat="1" applyFont="1" applyBorder="1" applyAlignment="1">
      <alignment horizontal="center" vertical="center"/>
    </xf>
    <xf numFmtId="0" fontId="8" fillId="0" borderId="61" xfId="0" applyFont="1" applyBorder="1" applyAlignment="1">
      <alignment horizontal="center" vertical="center"/>
    </xf>
    <xf numFmtId="184" fontId="1" fillId="0" borderId="62" xfId="0" applyNumberFormat="1" applyFont="1" applyBorder="1" applyAlignment="1">
      <alignment horizontal="center" vertical="center"/>
    </xf>
    <xf numFmtId="184" fontId="5" fillId="0" borderId="63" xfId="0" applyNumberFormat="1" applyFont="1" applyBorder="1" applyAlignment="1">
      <alignment horizontal="center" vertical="center"/>
    </xf>
    <xf numFmtId="0" fontId="5" fillId="4" borderId="14" xfId="0" applyFont="1" applyFill="1" applyBorder="1" applyAlignment="1">
      <alignment horizontal="center" vertical="center" wrapText="1"/>
    </xf>
    <xf numFmtId="0" fontId="5" fillId="4" borderId="16" xfId="0" applyFont="1" applyFill="1" applyBorder="1" applyAlignment="1">
      <alignment horizontal="center" vertical="center" wrapText="1"/>
    </xf>
    <xf numFmtId="0" fontId="1" fillId="0" borderId="9" xfId="0" applyFont="1" applyBorder="1" applyAlignment="1">
      <alignment horizontal="center" vertical="center" wrapText="1"/>
    </xf>
    <xf numFmtId="10" fontId="1" fillId="0" borderId="10" xfId="4" applyNumberFormat="1" applyFont="1" applyFill="1" applyBorder="1" applyAlignment="1">
      <alignment horizontal="center" vertical="center"/>
    </xf>
    <xf numFmtId="0" fontId="1" fillId="8" borderId="27" xfId="0" applyFont="1" applyFill="1" applyBorder="1" applyAlignment="1">
      <alignment horizontal="center" vertical="center" wrapText="1"/>
    </xf>
    <xf numFmtId="10" fontId="1" fillId="8" borderId="29" xfId="4" applyNumberFormat="1" applyFont="1" applyFill="1" applyBorder="1" applyAlignment="1">
      <alignment horizontal="center" vertical="center"/>
    </xf>
    <xf numFmtId="0" fontId="1" fillId="0" borderId="27" xfId="0" applyFont="1" applyBorder="1" applyAlignment="1">
      <alignment horizontal="center" vertical="center" wrapText="1"/>
    </xf>
    <xf numFmtId="10" fontId="1" fillId="0" borderId="29" xfId="4" applyNumberFormat="1" applyFont="1" applyFill="1" applyBorder="1" applyAlignment="1">
      <alignment horizontal="center" vertical="center"/>
    </xf>
    <xf numFmtId="0" fontId="1" fillId="0" borderId="22" xfId="0" applyFont="1" applyBorder="1" applyAlignment="1">
      <alignment horizontal="center" vertical="center" wrapText="1"/>
    </xf>
    <xf numFmtId="10" fontId="1" fillId="0" borderId="24" xfId="4" applyNumberFormat="1" applyFont="1" applyFill="1" applyBorder="1" applyAlignment="1">
      <alignment horizontal="center" vertical="center"/>
    </xf>
    <xf numFmtId="10" fontId="5" fillId="4" borderId="8" xfId="0" applyNumberFormat="1" applyFont="1" applyFill="1" applyBorder="1" applyAlignment="1">
      <alignment horizontal="center" vertical="center"/>
    </xf>
    <xf numFmtId="0" fontId="1" fillId="0" borderId="23" xfId="0" applyFont="1" applyBorder="1" applyAlignment="1">
      <alignment horizontal="center" vertical="center"/>
    </xf>
    <xf numFmtId="0" fontId="1" fillId="0" borderId="61" xfId="0" applyFont="1" applyBorder="1" applyAlignment="1">
      <alignment horizontal="center" vertical="center"/>
    </xf>
    <xf numFmtId="0" fontId="1" fillId="0" borderId="62" xfId="0" applyFont="1" applyBorder="1" applyAlignment="1">
      <alignment horizontal="center" vertical="center"/>
    </xf>
    <xf numFmtId="0" fontId="5" fillId="4" borderId="64" xfId="0" applyFont="1" applyFill="1" applyBorder="1" applyAlignment="1">
      <alignment horizontal="center" vertical="center" wrapText="1"/>
    </xf>
    <xf numFmtId="9" fontId="1" fillId="0" borderId="62" xfId="4" applyFont="1" applyBorder="1" applyAlignment="1">
      <alignment horizontal="center" vertical="center"/>
    </xf>
    <xf numFmtId="10" fontId="1" fillId="0" borderId="62" xfId="0" applyNumberFormat="1" applyFont="1" applyBorder="1" applyAlignment="1">
      <alignment horizontal="center" vertical="center"/>
    </xf>
    <xf numFmtId="0" fontId="4" fillId="9" borderId="0" xfId="0" applyFont="1" applyFill="1" applyAlignment="1">
      <alignment horizontal="left" vertical="center" wrapText="1"/>
    </xf>
    <xf numFmtId="185" fontId="1" fillId="0" borderId="18" xfId="0" applyNumberFormat="1" applyFont="1" applyBorder="1" applyAlignment="1">
      <alignment horizontal="center" vertical="center"/>
    </xf>
    <xf numFmtId="185" fontId="5" fillId="0" borderId="19" xfId="0" applyNumberFormat="1" applyFont="1" applyBorder="1" applyAlignment="1">
      <alignment horizontal="center" vertical="center"/>
    </xf>
    <xf numFmtId="185" fontId="1" fillId="0" borderId="23" xfId="0" applyNumberFormat="1" applyFont="1" applyBorder="1" applyAlignment="1">
      <alignment horizontal="center" vertical="center"/>
    </xf>
    <xf numFmtId="185" fontId="5" fillId="0" borderId="24" xfId="0" applyNumberFormat="1" applyFont="1" applyBorder="1" applyAlignment="1">
      <alignment horizontal="center" vertical="center"/>
    </xf>
    <xf numFmtId="185" fontId="1" fillId="0" borderId="62" xfId="0" applyNumberFormat="1" applyFont="1" applyBorder="1" applyAlignment="1">
      <alignment horizontal="center" vertical="center"/>
    </xf>
    <xf numFmtId="185" fontId="5" fillId="0" borderId="63" xfId="0" applyNumberFormat="1" applyFont="1" applyBorder="1" applyAlignment="1">
      <alignment horizontal="center" vertical="center"/>
    </xf>
    <xf numFmtId="185" fontId="1" fillId="0" borderId="26" xfId="0" applyNumberFormat="1" applyFont="1" applyBorder="1" applyAlignment="1">
      <alignment horizontal="center" vertical="center"/>
    </xf>
    <xf numFmtId="185" fontId="5" fillId="0" borderId="10" xfId="0" applyNumberFormat="1" applyFont="1" applyBorder="1" applyAlignment="1">
      <alignment horizontal="center" vertical="center"/>
    </xf>
    <xf numFmtId="185" fontId="1" fillId="0" borderId="28" xfId="0" applyNumberFormat="1" applyFont="1" applyBorder="1" applyAlignment="1">
      <alignment horizontal="center" vertical="center"/>
    </xf>
    <xf numFmtId="185" fontId="5" fillId="0" borderId="29" xfId="0" applyNumberFormat="1" applyFont="1" applyBorder="1" applyAlignment="1">
      <alignment horizontal="center" vertical="center"/>
    </xf>
    <xf numFmtId="185" fontId="1" fillId="0" borderId="20" xfId="0" applyNumberFormat="1" applyFont="1" applyBorder="1" applyAlignment="1">
      <alignment horizontal="center" vertical="center"/>
    </xf>
    <xf numFmtId="185" fontId="5" fillId="0" borderId="12" xfId="0" applyNumberFormat="1" applyFont="1" applyBorder="1" applyAlignment="1">
      <alignment horizontal="center" vertical="center"/>
    </xf>
    <xf numFmtId="0" fontId="5" fillId="4" borderId="65"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1" fillId="0" borderId="17" xfId="0" applyFont="1" applyBorder="1" applyAlignment="1">
      <alignment horizontal="center" vertical="center" wrapText="1"/>
    </xf>
    <xf numFmtId="178" fontId="4" fillId="0" borderId="66" xfId="0" applyNumberFormat="1" applyFont="1" applyBorder="1" applyAlignment="1">
      <alignment horizontal="center" vertical="center" wrapText="1"/>
    </xf>
    <xf numFmtId="0" fontId="1" fillId="0" borderId="67" xfId="0" applyFont="1" applyBorder="1" applyAlignment="1">
      <alignment horizontal="center" vertical="center" wrapText="1"/>
    </xf>
    <xf numFmtId="9" fontId="1" fillId="0" borderId="17" xfId="4" applyFont="1" applyBorder="1" applyAlignment="1">
      <alignment horizontal="center" vertical="center" wrapText="1"/>
    </xf>
    <xf numFmtId="186" fontId="5" fillId="0" borderId="19" xfId="1" applyNumberFormat="1" applyFont="1" applyBorder="1" applyAlignment="1">
      <alignment horizontal="center" vertical="center" wrapText="1"/>
    </xf>
    <xf numFmtId="10" fontId="1" fillId="0" borderId="17" xfId="4" applyNumberFormat="1" applyFont="1" applyBorder="1" applyAlignment="1">
      <alignment horizontal="center" vertical="center" wrapText="1"/>
    </xf>
    <xf numFmtId="178" fontId="4" fillId="0" borderId="25" xfId="0" applyNumberFormat="1" applyFont="1" applyBorder="1" applyAlignment="1">
      <alignment horizontal="center" vertical="center" wrapText="1"/>
    </xf>
    <xf numFmtId="0" fontId="1" fillId="0" borderId="68" xfId="0" applyFont="1" applyBorder="1" applyAlignment="1">
      <alignment horizontal="center" vertical="center" wrapText="1"/>
    </xf>
    <xf numFmtId="9" fontId="1" fillId="0" borderId="27" xfId="4" applyFont="1" applyBorder="1" applyAlignment="1">
      <alignment horizontal="center" vertical="center" wrapText="1"/>
    </xf>
    <xf numFmtId="186" fontId="5" fillId="0" borderId="29" xfId="1" applyNumberFormat="1" applyFont="1" applyBorder="1" applyAlignment="1">
      <alignment horizontal="center" vertical="center" wrapText="1"/>
    </xf>
    <xf numFmtId="10" fontId="1" fillId="0" borderId="27" xfId="4" applyNumberFormat="1" applyFont="1" applyBorder="1" applyAlignment="1">
      <alignment horizontal="center" vertical="center" wrapText="1"/>
    </xf>
    <xf numFmtId="0" fontId="1" fillId="0" borderId="11" xfId="0" applyFont="1" applyBorder="1" applyAlignment="1">
      <alignment horizontal="center" vertical="center" wrapText="1"/>
    </xf>
    <xf numFmtId="178" fontId="4" fillId="0" borderId="52" xfId="0" applyNumberFormat="1" applyFont="1" applyBorder="1" applyAlignment="1">
      <alignment horizontal="center" vertical="center" wrapText="1"/>
    </xf>
    <xf numFmtId="0" fontId="1" fillId="0" borderId="69" xfId="0" applyFont="1" applyBorder="1" applyAlignment="1">
      <alignment horizontal="center" vertical="center" wrapText="1"/>
    </xf>
    <xf numFmtId="9" fontId="1" fillId="0" borderId="11" xfId="4" applyFont="1" applyBorder="1" applyAlignment="1">
      <alignment horizontal="center" vertical="center" wrapText="1"/>
    </xf>
    <xf numFmtId="186" fontId="5" fillId="0" borderId="12" xfId="1" applyNumberFormat="1" applyFont="1" applyBorder="1" applyAlignment="1">
      <alignment horizontal="center" vertical="center" wrapText="1"/>
    </xf>
    <xf numFmtId="10" fontId="1" fillId="0" borderId="11" xfId="4" applyNumberFormat="1" applyFont="1" applyBorder="1" applyAlignment="1">
      <alignment horizontal="center" vertical="center" wrapText="1"/>
    </xf>
    <xf numFmtId="0" fontId="5" fillId="4" borderId="21"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40" xfId="0" applyFont="1" applyFill="1" applyBorder="1" applyAlignment="1">
      <alignment horizontal="center" vertical="center" wrapText="1"/>
    </xf>
    <xf numFmtId="0" fontId="5" fillId="4" borderId="70" xfId="0" applyFont="1" applyFill="1" applyBorder="1" applyAlignment="1">
      <alignment horizontal="center" vertical="center" wrapText="1"/>
    </xf>
    <xf numFmtId="178" fontId="1" fillId="0" borderId="18" xfId="0" applyNumberFormat="1" applyFont="1" applyBorder="1" applyAlignment="1">
      <alignment horizontal="center" vertical="center" wrapText="1"/>
    </xf>
    <xf numFmtId="178" fontId="1" fillId="0" borderId="19" xfId="0" applyNumberFormat="1" applyFont="1" applyBorder="1" applyAlignment="1">
      <alignment horizontal="center" vertical="center" wrapText="1"/>
    </xf>
    <xf numFmtId="178" fontId="1" fillId="0" borderId="28" xfId="0" applyNumberFormat="1" applyFont="1" applyBorder="1" applyAlignment="1">
      <alignment horizontal="center" vertical="center" wrapText="1"/>
    </xf>
    <xf numFmtId="178" fontId="1" fillId="0" borderId="29" xfId="0" applyNumberFormat="1" applyFont="1" applyBorder="1" applyAlignment="1">
      <alignment horizontal="center" vertical="center" wrapText="1"/>
    </xf>
    <xf numFmtId="178" fontId="1" fillId="0" borderId="23" xfId="0" applyNumberFormat="1" applyFont="1" applyBorder="1" applyAlignment="1">
      <alignment horizontal="center" vertical="center" wrapText="1"/>
    </xf>
    <xf numFmtId="178" fontId="1" fillId="0" borderId="24" xfId="0" applyNumberFormat="1" applyFont="1" applyBorder="1" applyAlignment="1">
      <alignment horizontal="center" vertical="center" wrapText="1"/>
    </xf>
    <xf numFmtId="178" fontId="5" fillId="4" borderId="21" xfId="0" applyNumberFormat="1" applyFont="1" applyFill="1" applyBorder="1" applyAlignment="1">
      <alignment horizontal="center" vertical="center" wrapText="1"/>
    </xf>
    <xf numFmtId="178" fontId="5" fillId="4" borderId="8" xfId="0" applyNumberFormat="1" applyFont="1" applyFill="1" applyBorder="1" applyAlignment="1">
      <alignment horizontal="center" vertical="center" wrapText="1"/>
    </xf>
    <xf numFmtId="1" fontId="1" fillId="0" borderId="62" xfId="0" applyNumberFormat="1" applyFont="1" applyBorder="1" applyAlignment="1">
      <alignment horizontal="center" vertical="center"/>
    </xf>
    <xf numFmtId="178" fontId="1" fillId="0" borderId="18" xfId="0" applyNumberFormat="1" applyFont="1" applyBorder="1" applyAlignment="1">
      <alignment horizontal="center" vertical="center"/>
    </xf>
    <xf numFmtId="178" fontId="1" fillId="0" borderId="23" xfId="0" applyNumberFormat="1" applyFont="1" applyBorder="1" applyAlignment="1">
      <alignment horizontal="center" vertical="center"/>
    </xf>
    <xf numFmtId="2" fontId="1" fillId="0" borderId="62" xfId="0" applyNumberFormat="1" applyFont="1" applyBorder="1" applyAlignment="1">
      <alignment horizontal="center" vertical="center"/>
    </xf>
    <xf numFmtId="178" fontId="1" fillId="0" borderId="26" xfId="0" applyNumberFormat="1" applyFont="1" applyBorder="1" applyAlignment="1">
      <alignment horizontal="center" vertical="center"/>
    </xf>
    <xf numFmtId="178" fontId="1" fillId="0" borderId="28" xfId="0" applyNumberFormat="1" applyFont="1" applyBorder="1" applyAlignment="1">
      <alignment horizontal="center" vertical="center"/>
    </xf>
    <xf numFmtId="178" fontId="1" fillId="0" borderId="20" xfId="0" applyNumberFormat="1" applyFont="1" applyBorder="1" applyAlignment="1">
      <alignment horizontal="center" vertical="center"/>
    </xf>
    <xf numFmtId="0" fontId="9" fillId="10" borderId="71" xfId="0" applyFont="1" applyFill="1" applyBorder="1" applyAlignment="1">
      <alignment horizontal="center" vertical="center"/>
    </xf>
    <xf numFmtId="0" fontId="9" fillId="10" borderId="66" xfId="0" applyFont="1" applyFill="1" applyBorder="1" applyAlignment="1">
      <alignment horizontal="center" vertical="center"/>
    </xf>
    <xf numFmtId="0" fontId="9" fillId="10" borderId="72" xfId="0" applyFont="1" applyFill="1" applyBorder="1" applyAlignment="1">
      <alignment horizontal="center" vertical="center"/>
    </xf>
    <xf numFmtId="0" fontId="9" fillId="0" borderId="0" xfId="0" applyFont="1" applyAlignment="1">
      <alignment vertical="center"/>
    </xf>
    <xf numFmtId="0" fontId="9" fillId="10" borderId="73" xfId="0" applyFont="1" applyFill="1" applyBorder="1" applyAlignment="1">
      <alignment horizontal="center" vertical="center"/>
    </xf>
    <xf numFmtId="176" fontId="9" fillId="10" borderId="25" xfId="52" applyFont="1" applyFill="1" applyBorder="1" applyAlignment="1" applyProtection="1">
      <alignment horizontal="center" vertical="center"/>
    </xf>
    <xf numFmtId="0" fontId="1" fillId="0" borderId="73" xfId="0" applyFont="1" applyBorder="1" applyAlignment="1">
      <alignment horizontal="left" vertical="center" wrapText="1"/>
    </xf>
    <xf numFmtId="3" fontId="1" fillId="0" borderId="25" xfId="52" applyNumberFormat="1" applyFont="1" applyFill="1" applyBorder="1" applyAlignment="1" applyProtection="1">
      <alignment horizontal="center" vertical="center"/>
    </xf>
    <xf numFmtId="181" fontId="1" fillId="0" borderId="25" xfId="52" applyNumberFormat="1" applyFont="1" applyFill="1" applyBorder="1" applyAlignment="1" applyProtection="1">
      <alignment horizontal="center" vertical="center"/>
    </xf>
    <xf numFmtId="181" fontId="1" fillId="0" borderId="46" xfId="52" applyNumberFormat="1" applyFont="1" applyFill="1" applyBorder="1" applyAlignment="1" applyProtection="1">
      <alignment horizontal="center" vertical="center"/>
    </xf>
    <xf numFmtId="0" fontId="9" fillId="10" borderId="74" xfId="0" applyFont="1" applyFill="1" applyBorder="1" applyAlignment="1">
      <alignment horizontal="center" vertical="center"/>
    </xf>
    <xf numFmtId="0" fontId="9" fillId="10" borderId="52" xfId="0" applyFont="1" applyFill="1" applyBorder="1" applyAlignment="1">
      <alignment horizontal="center" vertical="center"/>
    </xf>
    <xf numFmtId="4" fontId="9" fillId="10" borderId="53" xfId="0" applyNumberFormat="1" applyFont="1" applyFill="1" applyBorder="1" applyAlignment="1">
      <alignment horizontal="center" vertical="center"/>
    </xf>
    <xf numFmtId="0" fontId="1" fillId="0" borderId="0" xfId="0" applyFont="1" applyAlignment="1">
      <alignment horizontal="left" vertical="center"/>
    </xf>
    <xf numFmtId="4" fontId="1" fillId="0" borderId="26" xfId="52" applyNumberFormat="1" applyFont="1" applyFill="1" applyBorder="1" applyAlignment="1" applyProtection="1">
      <alignment horizontal="center" vertical="center"/>
    </xf>
    <xf numFmtId="4" fontId="9" fillId="0" borderId="10" xfId="52" applyNumberFormat="1" applyFont="1" applyFill="1" applyBorder="1" applyAlignment="1" applyProtection="1">
      <alignment horizontal="center" vertical="center"/>
    </xf>
    <xf numFmtId="176" fontId="1" fillId="0" borderId="0" xfId="52" applyFont="1" applyFill="1" applyBorder="1" applyAlignment="1" applyProtection="1">
      <alignment horizontal="center" vertical="center"/>
    </xf>
    <xf numFmtId="4" fontId="1" fillId="0" borderId="28" xfId="52" applyNumberFormat="1" applyFont="1" applyFill="1" applyBorder="1" applyAlignment="1" applyProtection="1">
      <alignment horizontal="center" vertical="center"/>
    </xf>
    <xf numFmtId="4" fontId="9" fillId="0" borderId="29" xfId="52" applyNumberFormat="1" applyFont="1" applyFill="1" applyBorder="1" applyAlignment="1" applyProtection="1">
      <alignment horizontal="center" vertical="center"/>
    </xf>
    <xf numFmtId="4" fontId="1" fillId="0" borderId="20" xfId="52" applyNumberFormat="1" applyFont="1" applyFill="1" applyBorder="1" applyAlignment="1" applyProtection="1">
      <alignment horizontal="center" vertical="center"/>
    </xf>
    <xf numFmtId="4" fontId="9" fillId="0" borderId="12" xfId="52" applyNumberFormat="1" applyFont="1" applyFill="1" applyBorder="1" applyAlignment="1" applyProtection="1">
      <alignment horizontal="center" vertical="center"/>
    </xf>
    <xf numFmtId="4" fontId="9" fillId="0" borderId="10" xfId="0" applyNumberFormat="1" applyFont="1" applyBorder="1" applyAlignment="1">
      <alignment horizontal="center" vertical="center"/>
    </xf>
    <xf numFmtId="4" fontId="9" fillId="0" borderId="29" xfId="0" applyNumberFormat="1" applyFont="1" applyBorder="1" applyAlignment="1">
      <alignment horizontal="center" vertical="center"/>
    </xf>
    <xf numFmtId="4" fontId="9" fillId="0" borderId="12" xfId="0" applyNumberFormat="1" applyFont="1" applyBorder="1" applyAlignment="1">
      <alignment horizontal="center" vertical="center"/>
    </xf>
    <xf numFmtId="0" fontId="9" fillId="11" borderId="73" xfId="0" applyFont="1" applyFill="1" applyBorder="1" applyAlignment="1">
      <alignment horizontal="center" vertical="center"/>
    </xf>
    <xf numFmtId="0" fontId="9" fillId="11" borderId="25" xfId="0" applyFont="1" applyFill="1" applyBorder="1" applyAlignment="1">
      <alignment horizontal="center" vertical="center" wrapText="1"/>
    </xf>
    <xf numFmtId="0" fontId="9" fillId="11" borderId="46" xfId="0" applyFont="1" applyFill="1" applyBorder="1" applyAlignment="1">
      <alignment horizontal="center" vertical="center"/>
    </xf>
    <xf numFmtId="0" fontId="1" fillId="0" borderId="73" xfId="0" applyFont="1" applyBorder="1" applyAlignment="1">
      <alignment horizontal="center" vertical="center"/>
    </xf>
    <xf numFmtId="4" fontId="8" fillId="0" borderId="25" xfId="0" applyNumberFormat="1" applyFont="1" applyBorder="1" applyAlignment="1">
      <alignment horizontal="center" vertical="center"/>
    </xf>
    <xf numFmtId="4" fontId="9" fillId="0" borderId="46" xfId="0" applyNumberFormat="1" applyFont="1" applyBorder="1" applyAlignment="1">
      <alignment horizontal="center" vertical="center"/>
    </xf>
    <xf numFmtId="0" fontId="1" fillId="0" borderId="74" xfId="0" applyFont="1" applyBorder="1" applyAlignment="1">
      <alignment horizontal="center" vertical="center"/>
    </xf>
    <xf numFmtId="4" fontId="8" fillId="0" borderId="52" xfId="0" applyNumberFormat="1" applyFont="1" applyBorder="1" applyAlignment="1">
      <alignment horizontal="center" vertical="center"/>
    </xf>
    <xf numFmtId="4" fontId="9" fillId="0" borderId="53" xfId="0" applyNumberFormat="1" applyFont="1" applyBorder="1" applyAlignment="1">
      <alignment horizontal="center" vertical="center"/>
    </xf>
    <xf numFmtId="4" fontId="8" fillId="0" borderId="10" xfId="0" applyNumberFormat="1" applyFont="1" applyBorder="1" applyAlignment="1">
      <alignment horizontal="center" vertical="center"/>
    </xf>
    <xf numFmtId="4" fontId="8" fillId="0" borderId="29" xfId="0" applyNumberFormat="1" applyFont="1" applyBorder="1" applyAlignment="1">
      <alignment horizontal="center" vertical="center"/>
    </xf>
    <xf numFmtId="4" fontId="8" fillId="0" borderId="12" xfId="0" applyNumberFormat="1" applyFont="1" applyBorder="1" applyAlignment="1">
      <alignment horizontal="center" vertical="center"/>
    </xf>
    <xf numFmtId="0" fontId="9" fillId="4" borderId="75" xfId="0" applyFont="1" applyFill="1" applyBorder="1" applyAlignment="1">
      <alignment horizontal="center" vertical="center" wrapText="1"/>
    </xf>
    <xf numFmtId="0" fontId="9" fillId="4" borderId="76" xfId="0" applyFont="1" applyFill="1" applyBorder="1" applyAlignment="1">
      <alignment horizontal="center" vertical="center" wrapText="1"/>
    </xf>
    <xf numFmtId="0" fontId="8" fillId="0" borderId="27" xfId="0" applyFont="1" applyBorder="1" applyAlignment="1">
      <alignment horizontal="center" vertical="center"/>
    </xf>
    <xf numFmtId="10" fontId="8" fillId="0" borderId="29" xfId="4" applyNumberFormat="1" applyFont="1" applyBorder="1" applyAlignment="1">
      <alignment horizontal="center" vertical="center"/>
    </xf>
    <xf numFmtId="0" fontId="8" fillId="0" borderId="11" xfId="0" applyFont="1" applyBorder="1" applyAlignment="1">
      <alignment horizontal="center" vertical="center"/>
    </xf>
    <xf numFmtId="10" fontId="8" fillId="0" borderId="12" xfId="4" applyNumberFormat="1" applyFont="1" applyBorder="1" applyAlignment="1">
      <alignment horizontal="center" vertical="center"/>
    </xf>
    <xf numFmtId="183" fontId="1" fillId="0" borderId="18" xfId="53" applyNumberFormat="1" applyFont="1" applyFill="1" applyBorder="1" applyAlignment="1" applyProtection="1">
      <alignment horizontal="center" vertical="center"/>
    </xf>
    <xf numFmtId="10" fontId="1" fillId="0" borderId="18" xfId="4" applyNumberFormat="1" applyFont="1" applyFill="1" applyBorder="1" applyAlignment="1" applyProtection="1">
      <alignment horizontal="center" vertical="center"/>
    </xf>
    <xf numFmtId="183" fontId="1" fillId="0" borderId="23" xfId="53" applyNumberFormat="1" applyFont="1" applyFill="1" applyBorder="1" applyAlignment="1" applyProtection="1">
      <alignment horizontal="center" vertical="center"/>
    </xf>
    <xf numFmtId="10" fontId="1" fillId="0" borderId="23" xfId="4" applyNumberFormat="1" applyFont="1" applyFill="1" applyBorder="1" applyAlignment="1" applyProtection="1">
      <alignment horizontal="center" vertical="center"/>
    </xf>
    <xf numFmtId="183" fontId="1" fillId="0" borderId="62" xfId="53" applyNumberFormat="1" applyFont="1" applyFill="1" applyBorder="1" applyAlignment="1" applyProtection="1">
      <alignment horizontal="center" vertical="center"/>
    </xf>
    <xf numFmtId="10" fontId="1" fillId="0" borderId="62" xfId="4" applyNumberFormat="1" applyFont="1" applyFill="1" applyBorder="1" applyAlignment="1" applyProtection="1">
      <alignment horizontal="center" vertical="center"/>
    </xf>
    <xf numFmtId="183" fontId="1" fillId="0" borderId="26" xfId="53" applyNumberFormat="1" applyFont="1" applyFill="1" applyBorder="1" applyAlignment="1" applyProtection="1">
      <alignment horizontal="center" vertical="center"/>
    </xf>
    <xf numFmtId="10" fontId="1" fillId="0" borderId="26" xfId="4" applyNumberFormat="1" applyFont="1" applyFill="1" applyBorder="1" applyAlignment="1" applyProtection="1">
      <alignment horizontal="center" vertical="center"/>
    </xf>
    <xf numFmtId="183" fontId="1" fillId="0" borderId="28" xfId="53" applyNumberFormat="1" applyFont="1" applyFill="1" applyBorder="1" applyAlignment="1" applyProtection="1">
      <alignment horizontal="center" vertical="center"/>
    </xf>
    <xf numFmtId="10" fontId="1" fillId="0" borderId="28" xfId="4" applyNumberFormat="1" applyFont="1" applyFill="1" applyBorder="1" applyAlignment="1" applyProtection="1">
      <alignment horizontal="center" vertical="center"/>
    </xf>
    <xf numFmtId="183" fontId="1" fillId="0" borderId="20" xfId="53" applyNumberFormat="1" applyFont="1" applyFill="1" applyBorder="1" applyAlignment="1" applyProtection="1">
      <alignment horizontal="center" vertical="center"/>
    </xf>
    <xf numFmtId="10" fontId="1" fillId="0" borderId="20" xfId="4" applyNumberFormat="1" applyFont="1" applyFill="1" applyBorder="1" applyAlignment="1" applyProtection="1">
      <alignment horizontal="center" vertical="center"/>
    </xf>
    <xf numFmtId="184" fontId="1" fillId="0" borderId="29" xfId="0" applyNumberFormat="1" applyFont="1" applyBorder="1" applyAlignment="1">
      <alignment horizontal="center" vertical="center"/>
    </xf>
    <xf numFmtId="0" fontId="10" fillId="0" borderId="11" xfId="0" applyFont="1" applyBorder="1" applyAlignment="1">
      <alignment horizontal="center" vertical="center" wrapText="1"/>
    </xf>
    <xf numFmtId="184" fontId="10" fillId="0" borderId="20" xfId="0" applyNumberFormat="1" applyFont="1" applyBorder="1" applyAlignment="1">
      <alignment horizontal="center" vertical="center"/>
    </xf>
    <xf numFmtId="184" fontId="10" fillId="0" borderId="12" xfId="0" applyNumberFormat="1" applyFont="1" applyBorder="1" applyAlignment="1">
      <alignment horizontal="center" vertical="center"/>
    </xf>
    <xf numFmtId="184" fontId="5" fillId="4" borderId="21" xfId="0" applyNumberFormat="1" applyFont="1" applyFill="1" applyBorder="1" applyAlignment="1">
      <alignment horizontal="center" vertical="center"/>
    </xf>
    <xf numFmtId="184" fontId="5" fillId="4" borderId="8" xfId="0" applyNumberFormat="1" applyFont="1" applyFill="1" applyBorder="1" applyAlignment="1">
      <alignment horizontal="center" vertical="center"/>
    </xf>
    <xf numFmtId="0" fontId="1" fillId="0" borderId="25"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8" xfId="0" applyFont="1" applyBorder="1" applyAlignment="1">
      <alignment horizontal="center" vertical="center" wrapText="1"/>
    </xf>
    <xf numFmtId="0" fontId="8" fillId="0" borderId="61" xfId="0" applyFont="1" applyBorder="1" applyAlignment="1">
      <alignment horizontal="center" vertical="center" wrapText="1"/>
    </xf>
    <xf numFmtId="0" fontId="1" fillId="0" borderId="61" xfId="0" applyFont="1" applyBorder="1" applyAlignment="1">
      <alignment horizontal="center" vertical="center" wrapText="1"/>
    </xf>
    <xf numFmtId="4" fontId="1" fillId="0" borderId="0" xfId="52" applyNumberFormat="1" applyFont="1" applyFill="1" applyBorder="1" applyAlignment="1" applyProtection="1">
      <alignment horizontal="center" vertical="center"/>
    </xf>
    <xf numFmtId="4" fontId="9" fillId="0" borderId="0" xfId="0" applyNumberFormat="1" applyFont="1" applyAlignment="1">
      <alignment horizontal="center" vertical="center"/>
    </xf>
    <xf numFmtId="176" fontId="9" fillId="10" borderId="25" xfId="52" applyFont="1" applyFill="1" applyBorder="1" applyAlignment="1">
      <alignment horizontal="center" vertical="center"/>
    </xf>
    <xf numFmtId="0" fontId="11" fillId="0" borderId="25" xfId="0" applyFont="1" applyBorder="1" applyAlignment="1">
      <alignment horizontal="left" vertical="center" wrapText="1"/>
    </xf>
    <xf numFmtId="3" fontId="1" fillId="0" borderId="25" xfId="52" applyNumberFormat="1" applyFont="1" applyBorder="1" applyAlignment="1">
      <alignment horizontal="center" vertical="center"/>
    </xf>
    <xf numFmtId="181" fontId="1" fillId="0" borderId="25" xfId="52" applyNumberFormat="1" applyFont="1" applyBorder="1" applyAlignment="1">
      <alignment horizontal="center" vertical="center"/>
    </xf>
    <xf numFmtId="181" fontId="1" fillId="0" borderId="46" xfId="52" applyNumberFormat="1" applyFont="1" applyBorder="1" applyAlignment="1">
      <alignment horizontal="center" vertical="center"/>
    </xf>
    <xf numFmtId="0" fontId="11" fillId="0" borderId="77" xfId="0" applyFont="1" applyBorder="1" applyAlignment="1">
      <alignment horizontal="left" vertical="center" wrapText="1"/>
    </xf>
    <xf numFmtId="3" fontId="1" fillId="0" borderId="78" xfId="52" applyNumberFormat="1" applyFont="1" applyBorder="1" applyAlignment="1">
      <alignment horizontal="center" vertical="center"/>
    </xf>
    <xf numFmtId="0" fontId="11" fillId="0" borderId="79" xfId="0" applyFont="1" applyBorder="1" applyAlignment="1">
      <alignment horizontal="left" vertical="center" wrapText="1"/>
    </xf>
    <xf numFmtId="4" fontId="9" fillId="0" borderId="25" xfId="0" applyNumberFormat="1" applyFont="1" applyBorder="1" applyAlignment="1">
      <alignment horizontal="center" vertical="center"/>
    </xf>
    <xf numFmtId="0" fontId="5" fillId="4" borderId="80" xfId="0" applyFont="1" applyFill="1" applyBorder="1" applyAlignment="1">
      <alignment horizontal="center" vertical="center"/>
    </xf>
    <xf numFmtId="0" fontId="5" fillId="4" borderId="81" xfId="0" applyFont="1" applyFill="1" applyBorder="1" applyAlignment="1">
      <alignment horizontal="center" vertical="center"/>
    </xf>
    <xf numFmtId="0" fontId="5" fillId="4" borderId="82" xfId="0" applyFont="1" applyFill="1" applyBorder="1" applyAlignment="1">
      <alignment horizontal="center" vertical="center"/>
    </xf>
    <xf numFmtId="0" fontId="5" fillId="4" borderId="54" xfId="0" applyFont="1" applyFill="1" applyBorder="1" applyAlignment="1">
      <alignment horizontal="center" vertical="center"/>
    </xf>
    <xf numFmtId="0" fontId="5" fillId="4" borderId="55" xfId="0" applyFont="1" applyFill="1" applyBorder="1" applyAlignment="1">
      <alignment horizontal="center" vertical="center"/>
    </xf>
    <xf numFmtId="0" fontId="1" fillId="0" borderId="59" xfId="0" applyFont="1" applyBorder="1" applyAlignment="1">
      <alignment horizontal="center" vertical="center"/>
    </xf>
    <xf numFmtId="0" fontId="5" fillId="4" borderId="83" xfId="0" applyFont="1" applyFill="1" applyBorder="1" applyAlignment="1">
      <alignment horizontal="center" vertical="center" wrapText="1"/>
    </xf>
    <xf numFmtId="0" fontId="5" fillId="4" borderId="84" xfId="0" applyFont="1" applyFill="1" applyBorder="1" applyAlignment="1">
      <alignment horizontal="center" vertical="center" wrapText="1"/>
    </xf>
    <xf numFmtId="0" fontId="5" fillId="4" borderId="85" xfId="0" applyFont="1" applyFill="1" applyBorder="1" applyAlignment="1">
      <alignment horizontal="center" vertical="center" wrapText="1"/>
    </xf>
    <xf numFmtId="9" fontId="1" fillId="0" borderId="59" xfId="4" applyFont="1" applyBorder="1" applyAlignment="1">
      <alignment horizontal="center" vertical="center"/>
    </xf>
    <xf numFmtId="10" fontId="1" fillId="0" borderId="59" xfId="0" applyNumberFormat="1" applyFont="1" applyBorder="1" applyAlignment="1">
      <alignment horizontal="center" vertical="center"/>
    </xf>
    <xf numFmtId="0" fontId="9" fillId="10" borderId="86" xfId="0" applyFont="1" applyFill="1" applyBorder="1" applyAlignment="1">
      <alignment horizontal="center" vertical="center"/>
    </xf>
    <xf numFmtId="176" fontId="9" fillId="10" borderId="77" xfId="52" applyFont="1" applyFill="1" applyBorder="1" applyAlignment="1">
      <alignment horizontal="center" vertical="center"/>
    </xf>
    <xf numFmtId="0" fontId="5" fillId="4" borderId="87" xfId="0" applyFont="1" applyFill="1" applyBorder="1" applyAlignment="1">
      <alignment horizontal="center" vertical="center"/>
    </xf>
    <xf numFmtId="3" fontId="1" fillId="0" borderId="77" xfId="52" applyNumberFormat="1" applyFont="1" applyBorder="1" applyAlignment="1">
      <alignment horizontal="center" vertical="center"/>
    </xf>
    <xf numFmtId="181" fontId="1" fillId="0" borderId="77" xfId="52" applyNumberFormat="1" applyFont="1" applyBorder="1" applyAlignment="1">
      <alignment horizontal="center" vertical="center"/>
    </xf>
    <xf numFmtId="181" fontId="1" fillId="0" borderId="87" xfId="52" applyNumberFormat="1" applyFont="1" applyBorder="1" applyAlignment="1">
      <alignment horizontal="center" vertical="center"/>
    </xf>
    <xf numFmtId="0" fontId="1" fillId="0" borderId="88" xfId="0" applyFont="1" applyBorder="1" applyAlignment="1">
      <alignment horizontal="left" vertical="center" wrapText="1"/>
    </xf>
    <xf numFmtId="0" fontId="1" fillId="0" borderId="51" xfId="0" applyFont="1" applyBorder="1" applyAlignment="1">
      <alignment horizontal="left" vertical="center" wrapText="1"/>
    </xf>
    <xf numFmtId="0" fontId="9" fillId="10" borderId="89" xfId="0" applyFont="1" applyFill="1" applyBorder="1" applyAlignment="1">
      <alignment horizontal="center" vertical="center"/>
    </xf>
    <xf numFmtId="0" fontId="9" fillId="10" borderId="90" xfId="0" applyFont="1" applyFill="1" applyBorder="1" applyAlignment="1">
      <alignment horizontal="center" vertical="center"/>
    </xf>
    <xf numFmtId="4" fontId="9" fillId="10" borderId="91" xfId="0" applyNumberFormat="1" applyFont="1" applyFill="1" applyBorder="1" applyAlignment="1">
      <alignment horizontal="center" vertical="center"/>
    </xf>
    <xf numFmtId="0" fontId="0" fillId="0" borderId="0" xfId="0" applyAlignment="1">
      <alignment horizontal="center" wrapText="1"/>
    </xf>
    <xf numFmtId="0" fontId="0" fillId="0" borderId="0" xfId="0" applyAlignment="1">
      <alignment horizontal="center"/>
    </xf>
    <xf numFmtId="0" fontId="12" fillId="0" borderId="0" xfId="0" applyFont="1" applyAlignment="1">
      <alignment horizontal="center" vertical="center"/>
    </xf>
    <xf numFmtId="0" fontId="13" fillId="12" borderId="92" xfId="0" applyFont="1" applyFill="1" applyBorder="1" applyAlignment="1">
      <alignment horizontal="center" vertical="center" wrapText="1"/>
    </xf>
    <xf numFmtId="0" fontId="14" fillId="12" borderId="92" xfId="0" applyFont="1" applyFill="1" applyBorder="1" applyAlignment="1">
      <alignment horizontal="center" vertical="center" wrapText="1"/>
    </xf>
    <xf numFmtId="0" fontId="13" fillId="12" borderId="93" xfId="0" applyFont="1" applyFill="1" applyBorder="1" applyAlignment="1">
      <alignment horizontal="center" vertical="center" wrapText="1"/>
    </xf>
    <xf numFmtId="0" fontId="0" fillId="0" borderId="94" xfId="0" applyBorder="1" applyAlignment="1">
      <alignment horizontal="center" vertical="center"/>
    </xf>
    <xf numFmtId="0" fontId="15" fillId="0" borderId="94" xfId="0" applyFont="1" applyBorder="1" applyAlignment="1">
      <alignment horizontal="center" vertical="center" wrapText="1"/>
    </xf>
    <xf numFmtId="0" fontId="15" fillId="0" borderId="94" xfId="0" applyFont="1" applyBorder="1" applyAlignment="1">
      <alignment horizontal="center" vertical="center"/>
    </xf>
    <xf numFmtId="4" fontId="15" fillId="0" borderId="94" xfId="0" applyNumberFormat="1" applyFont="1" applyBorder="1" applyAlignment="1">
      <alignment horizontal="center" vertical="center"/>
    </xf>
    <xf numFmtId="0" fontId="0" fillId="0" borderId="94" xfId="0" applyBorder="1" applyAlignment="1"/>
    <xf numFmtId="0" fontId="16" fillId="12" borderId="95" xfId="0" applyFont="1" applyFill="1" applyBorder="1" applyAlignment="1">
      <alignment horizontal="right" vertical="center"/>
    </xf>
    <xf numFmtId="4" fontId="17" fillId="12" borderId="95" xfId="0" applyNumberFormat="1" applyFont="1" applyFill="1" applyBorder="1" applyAlignment="1">
      <alignment horizontal="center"/>
    </xf>
  </cellXfs>
  <cellStyles count="58">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Normal 2" xfId="14"/>
    <cellStyle name="40% - Ênfase 6" xfId="15" builtinId="51"/>
    <cellStyle name="Texto de Aviso" xfId="16" builtinId="11"/>
    <cellStyle name="Vírgula 5 2" xfId="17"/>
    <cellStyle name="Título" xfId="18" builtinId="15"/>
    <cellStyle name="Texto Explicativo" xfId="19" builtinId="53"/>
    <cellStyle name="Ênfase 3" xfId="20" builtinId="37"/>
    <cellStyle name="Título 1" xfId="21" builtinId="16"/>
    <cellStyle name="Ênfase 4" xfId="22" builtinId="41"/>
    <cellStyle name="Título 2" xfId="23" builtinId="17"/>
    <cellStyle name="Ênfase 5" xfId="24" builtinId="45"/>
    <cellStyle name="Título 3" xfId="25" builtinId="18"/>
    <cellStyle name="Ênfase 6" xfId="26" builtinId="49"/>
    <cellStyle name="Título 4" xfId="27" builtinId="19"/>
    <cellStyle name="Entrada" xfId="28" builtinId="20"/>
    <cellStyle name="Saída" xfId="29" builtinId="21"/>
    <cellStyle name="Vírgula 3 2" xfId="30"/>
    <cellStyle name="Cálculo" xfId="31" builtinId="22"/>
    <cellStyle name="Total" xfId="32" builtinId="25"/>
    <cellStyle name="40% - Ênfase 1" xfId="33" builtinId="31"/>
    <cellStyle name="Bom" xfId="34" builtinId="26"/>
    <cellStyle name="Ruim" xfId="35" builtinId="27"/>
    <cellStyle name="Neutro" xfId="36" builtinId="28"/>
    <cellStyle name="20% - Ênfase 5" xfId="37" builtinId="46"/>
    <cellStyle name="Ênfase 1" xfId="38" builtinId="29"/>
    <cellStyle name="20% - Ênfase 1" xfId="39" builtinId="30"/>
    <cellStyle name="60% - Ênfase 1" xfId="40" builtinId="32"/>
    <cellStyle name="20% - Ênfase 6" xfId="41" builtinId="50"/>
    <cellStyle name="Ênfase 2" xfId="42" builtinId="33"/>
    <cellStyle name="20% - Ênfase 2" xfId="43" builtinId="34"/>
    <cellStyle name="60% - Ênfase 2" xfId="44" builtinId="36"/>
    <cellStyle name="40% - Ênfase 3" xfId="45" builtinId="39"/>
    <cellStyle name="60% - Ênfase 3" xfId="46" builtinId="40"/>
    <cellStyle name="20% - Ênfase 4" xfId="47" builtinId="42"/>
    <cellStyle name="60% - Ênfase 4" xfId="48" builtinId="44"/>
    <cellStyle name="40% - Ênfase 5" xfId="49" builtinId="47"/>
    <cellStyle name="60% - Ênfase 5" xfId="50" builtinId="48"/>
    <cellStyle name="60% - Ênfase 6" xfId="51" builtinId="52"/>
    <cellStyle name="Vírgula 2" xfId="52"/>
    <cellStyle name="Vírgula 3" xfId="53"/>
    <cellStyle name="Vírgula 4" xfId="54"/>
    <cellStyle name="Vírgula 4 2" xfId="55"/>
    <cellStyle name="Vírgula 6" xfId="56"/>
    <cellStyle name="Vírgula 5" xfId="5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28575</xdr:colOff>
      <xdr:row>0</xdr:row>
      <xdr:rowOff>57150</xdr:rowOff>
    </xdr:from>
    <xdr:to>
      <xdr:col>4</xdr:col>
      <xdr:colOff>114300</xdr:colOff>
      <xdr:row>1</xdr:row>
      <xdr:rowOff>685800</xdr:rowOff>
    </xdr:to>
    <xdr:pic>
      <xdr:nvPicPr>
        <xdr:cNvPr id="2" name="Imagem 1"/>
        <xdr:cNvPicPr>
          <a:picLocks noChangeAspect="1"/>
        </xdr:cNvPicPr>
      </xdr:nvPicPr>
      <xdr:blipFill>
        <a:blip r:embed="rId1"/>
        <a:stretch>
          <a:fillRect/>
        </a:stretch>
      </xdr:blipFill>
      <xdr:spPr>
        <a:xfrm>
          <a:off x="4371975" y="57150"/>
          <a:ext cx="828675" cy="819150"/>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tabSelected="1" workbookViewId="0">
      <selection activeCell="E21" sqref="E21"/>
    </sheetView>
  </sheetViews>
  <sheetFormatPr defaultColWidth="9" defaultRowHeight="15" outlineLevelCol="7"/>
  <cols>
    <col min="2" max="2" width="20.7142857142857" customWidth="1"/>
    <col min="3" max="3" width="35.4285714285714" customWidth="1"/>
    <col min="4" max="4" width="11.1428571428571" customWidth="1"/>
    <col min="5" max="5" width="20.7142857142857" customWidth="1"/>
    <col min="6" max="6" width="19.4285714285714" customWidth="1"/>
    <col min="7" max="7" width="18.4285714285714" customWidth="1"/>
    <col min="8" max="8" width="16.7142857142857" customWidth="1"/>
  </cols>
  <sheetData>
    <row r="1" spans="1:8">
      <c r="A1" s="329" t="s">
        <v>0</v>
      </c>
      <c r="B1" s="330"/>
      <c r="C1" s="330"/>
      <c r="D1" s="330"/>
      <c r="E1" s="330"/>
      <c r="F1" s="330"/>
      <c r="G1" s="330"/>
      <c r="H1" s="330"/>
    </row>
    <row r="2" ht="87" customHeight="1" spans="1:8">
      <c r="A2" s="330"/>
      <c r="B2" s="330"/>
      <c r="C2" s="330"/>
      <c r="D2" s="330"/>
      <c r="E2" s="330"/>
      <c r="F2" s="330"/>
      <c r="G2" s="330"/>
      <c r="H2" s="330"/>
    </row>
    <row r="3" spans="1:8">
      <c r="A3" s="330"/>
      <c r="B3" s="330"/>
      <c r="C3" s="330"/>
      <c r="D3" s="330"/>
      <c r="E3" s="330"/>
      <c r="F3" s="330"/>
      <c r="G3" s="330"/>
      <c r="H3" s="330"/>
    </row>
    <row r="4" ht="23.25" spans="1:8">
      <c r="A4" s="331" t="s">
        <v>1</v>
      </c>
      <c r="B4" s="331"/>
      <c r="C4" s="331"/>
      <c r="D4" s="331"/>
      <c r="E4" s="331"/>
      <c r="F4" s="331"/>
      <c r="G4" s="331"/>
      <c r="H4" s="331"/>
    </row>
    <row r="6" ht="40.5" customHeight="1" spans="1:8">
      <c r="A6" s="332" t="s">
        <v>2</v>
      </c>
      <c r="B6" s="333"/>
      <c r="C6" s="333"/>
      <c r="D6" s="333"/>
      <c r="E6" s="333"/>
      <c r="F6" s="333"/>
      <c r="G6" s="333"/>
      <c r="H6" s="333"/>
    </row>
    <row r="7" ht="40.5" customHeight="1" spans="1:8">
      <c r="A7" s="334" t="s">
        <v>3</v>
      </c>
      <c r="B7" s="334"/>
      <c r="C7" s="334"/>
      <c r="D7" s="334"/>
      <c r="E7" s="334"/>
      <c r="F7" s="334"/>
      <c r="G7" s="334"/>
      <c r="H7" s="334"/>
    </row>
    <row r="8" ht="28.5" spans="1:8">
      <c r="A8" s="335" t="s">
        <v>4</v>
      </c>
      <c r="B8" s="336" t="s">
        <v>5</v>
      </c>
      <c r="C8" s="336" t="s">
        <v>6</v>
      </c>
      <c r="D8" s="336" t="s">
        <v>7</v>
      </c>
      <c r="E8" s="336" t="s">
        <v>8</v>
      </c>
      <c r="F8" s="336" t="s">
        <v>9</v>
      </c>
      <c r="G8" s="336" t="s">
        <v>10</v>
      </c>
      <c r="H8" s="336" t="s">
        <v>11</v>
      </c>
    </row>
    <row r="9" spans="1:8">
      <c r="A9" s="335">
        <v>2</v>
      </c>
      <c r="B9" s="337">
        <v>4</v>
      </c>
      <c r="C9" s="336" t="s">
        <v>12</v>
      </c>
      <c r="D9" s="337" t="s">
        <v>13</v>
      </c>
      <c r="E9" s="337">
        <v>1</v>
      </c>
      <c r="F9" s="338">
        <f>'Planilha de Custos Eletricis'!C138</f>
        <v>7806.59018261321</v>
      </c>
      <c r="G9" s="338">
        <f>F9*E9</f>
        <v>7806.59018261321</v>
      </c>
      <c r="H9" s="338">
        <f t="shared" ref="H9:H11" si="0">G9*12</f>
        <v>93679.0821913586</v>
      </c>
    </row>
    <row r="10" ht="33.75" customHeight="1" spans="1:8">
      <c r="A10" s="335"/>
      <c r="B10" s="337">
        <v>5</v>
      </c>
      <c r="C10" s="336" t="s">
        <v>14</v>
      </c>
      <c r="D10" s="337"/>
      <c r="E10" s="337">
        <v>2</v>
      </c>
      <c r="F10" s="338">
        <f>'Planilha de Custos AOM'!C138</f>
        <v>6331.53472332733</v>
      </c>
      <c r="G10" s="338">
        <f>ROUNDDOWN(F10*E10,2)</f>
        <v>12663.06</v>
      </c>
      <c r="H10" s="338">
        <f t="shared" si="0"/>
        <v>151956.72</v>
      </c>
    </row>
    <row r="11" spans="1:8">
      <c r="A11" s="335"/>
      <c r="B11" s="335">
        <v>6</v>
      </c>
      <c r="C11" s="336" t="s">
        <v>15</v>
      </c>
      <c r="D11" s="339"/>
      <c r="E11" s="337">
        <v>2</v>
      </c>
      <c r="F11" s="338">
        <f>'Planilha de Custos Jard.'!C138</f>
        <v>5419.7786204884</v>
      </c>
      <c r="G11" s="338">
        <f>ROUNDUP(F11*E11,2)</f>
        <v>10839.56</v>
      </c>
      <c r="H11" s="338">
        <f t="shared" si="0"/>
        <v>130074.72</v>
      </c>
    </row>
    <row r="12" spans="1:8">
      <c r="A12" s="340" t="s">
        <v>16</v>
      </c>
      <c r="B12" s="340"/>
      <c r="C12" s="340"/>
      <c r="D12" s="340"/>
      <c r="E12" s="340"/>
      <c r="F12" s="340"/>
      <c r="G12" s="341">
        <f t="shared" ref="G12:H12" si="1">SUM(G9:G11)</f>
        <v>31309.2101826132</v>
      </c>
      <c r="H12" s="341">
        <f t="shared" si="1"/>
        <v>375710.522191359</v>
      </c>
    </row>
  </sheetData>
  <mergeCells count="7">
    <mergeCell ref="A4:H4"/>
    <mergeCell ref="A6:H6"/>
    <mergeCell ref="A7:H7"/>
    <mergeCell ref="A12:F12"/>
    <mergeCell ref="A9:A11"/>
    <mergeCell ref="D9:D11"/>
    <mergeCell ref="A1:H2"/>
  </mergeCells>
  <pageMargins left="0.7" right="0.7" top="0.75" bottom="0.75" header="0.3" footer="0.3"/>
  <pageSetup paperSize="9" scale="85"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47"/>
  <sheetViews>
    <sheetView showGridLines="0" zoomScale="115" zoomScaleNormal="115" workbookViewId="0">
      <selection activeCell="A1" sqref="$A1:$XFD1048576"/>
    </sheetView>
  </sheetViews>
  <sheetFormatPr defaultColWidth="9" defaultRowHeight="24" customHeight="1" outlineLevelCol="7"/>
  <cols>
    <col min="1" max="1" width="34.2857142857143" style="28" customWidth="1"/>
    <col min="2" max="2" width="19.2857142857143" style="28" customWidth="1"/>
    <col min="3" max="4" width="22.2857142857143" style="28" customWidth="1"/>
    <col min="5" max="5" width="18.5714285714286" style="28" customWidth="1"/>
    <col min="6" max="6" width="17.7142857142857" style="28" customWidth="1"/>
    <col min="7" max="7" width="15.8571428571429" style="28" customWidth="1"/>
    <col min="8" max="8" width="12.1428571428571" style="28" customWidth="1"/>
    <col min="9" max="16384" width="9.14285714285714" style="28"/>
  </cols>
  <sheetData>
    <row r="1" ht="73" customHeight="1" spans="1:8">
      <c r="A1" s="29" t="s">
        <v>17</v>
      </c>
      <c r="B1" s="29"/>
      <c r="C1" s="29"/>
      <c r="D1" s="29"/>
      <c r="E1" s="29"/>
      <c r="F1" s="29"/>
      <c r="G1" s="29"/>
      <c r="H1" s="29"/>
    </row>
    <row r="3" customHeight="1" spans="1:8">
      <c r="A3" s="30" t="s">
        <v>18</v>
      </c>
      <c r="B3" s="30"/>
      <c r="C3" s="30"/>
      <c r="D3" s="30"/>
      <c r="E3" s="30"/>
      <c r="F3" s="30"/>
      <c r="G3" s="30"/>
      <c r="H3" s="30"/>
    </row>
    <row r="5" customHeight="1" spans="1:8">
      <c r="A5" s="3" t="s">
        <v>19</v>
      </c>
      <c r="B5" s="3"/>
      <c r="C5" s="3"/>
      <c r="D5" s="3"/>
      <c r="E5" s="3"/>
      <c r="F5" s="3"/>
      <c r="G5" s="3"/>
      <c r="H5" s="3"/>
    </row>
    <row r="6" customHeight="1" spans="1:8">
      <c r="A6" s="3" t="s">
        <v>20</v>
      </c>
      <c r="B6" s="3"/>
      <c r="C6" s="3"/>
      <c r="D6" s="3"/>
      <c r="E6" s="3"/>
      <c r="F6" s="3"/>
      <c r="G6" s="3"/>
      <c r="H6" s="3"/>
    </row>
    <row r="7" ht="177" customHeight="1" spans="1:8">
      <c r="A7" s="31" t="s">
        <v>21</v>
      </c>
      <c r="B7" s="31"/>
      <c r="C7" s="31"/>
      <c r="D7" s="31"/>
      <c r="E7" s="31"/>
      <c r="F7" s="31"/>
      <c r="G7" s="31"/>
      <c r="H7" s="31"/>
    </row>
    <row r="8" customHeight="1" spans="1:8">
      <c r="A8" s="32"/>
      <c r="B8" s="32"/>
      <c r="C8" s="32"/>
      <c r="D8" s="32"/>
      <c r="E8" s="32"/>
      <c r="F8" s="32"/>
      <c r="G8" s="33"/>
      <c r="H8" s="33"/>
    </row>
    <row r="9" customHeight="1" spans="1:8">
      <c r="A9" s="34" t="s">
        <v>22</v>
      </c>
      <c r="B9" s="34"/>
      <c r="C9" s="34"/>
      <c r="D9" s="34"/>
      <c r="E9" s="34"/>
      <c r="F9" s="34"/>
      <c r="G9" s="34"/>
      <c r="H9" s="34"/>
    </row>
    <row r="10" ht="40.5" customHeight="1" spans="1:8">
      <c r="A10" s="31" t="s">
        <v>23</v>
      </c>
      <c r="B10" s="31"/>
      <c r="C10" s="31"/>
      <c r="D10" s="31"/>
      <c r="E10" s="31"/>
      <c r="F10" s="31"/>
      <c r="G10" s="31"/>
      <c r="H10" s="31"/>
    </row>
    <row r="11" customHeight="1" spans="1:8">
      <c r="A11" s="32"/>
      <c r="B11" s="32"/>
      <c r="C11" s="32"/>
      <c r="D11" s="32"/>
      <c r="E11" s="32"/>
      <c r="F11" s="32"/>
      <c r="G11" s="33"/>
      <c r="H11" s="33"/>
    </row>
    <row r="12" customHeight="1" spans="1:8">
      <c r="A12" s="35" t="s">
        <v>24</v>
      </c>
      <c r="B12" s="36"/>
      <c r="C12" s="36"/>
      <c r="D12" s="36"/>
      <c r="E12" s="36"/>
      <c r="F12" s="36"/>
      <c r="G12" s="36"/>
      <c r="H12" s="36"/>
    </row>
    <row r="13" ht="33.75" customHeight="1" spans="1:8">
      <c r="A13" s="31" t="s">
        <v>25</v>
      </c>
      <c r="B13" s="31"/>
      <c r="C13" s="31"/>
      <c r="D13" s="31"/>
      <c r="E13" s="31"/>
      <c r="F13" s="31"/>
      <c r="G13" s="31"/>
      <c r="H13" s="31"/>
    </row>
    <row r="15" customHeight="1" spans="1:2">
      <c r="A15" s="37" t="s">
        <v>24</v>
      </c>
      <c r="B15" s="38"/>
    </row>
    <row r="16" customHeight="1" spans="1:2">
      <c r="A16" s="39" t="s">
        <v>26</v>
      </c>
      <c r="B16" s="40">
        <v>1780.16</v>
      </c>
    </row>
    <row r="17" hidden="1" customHeight="1" spans="1:2">
      <c r="A17" s="41" t="s">
        <v>27</v>
      </c>
      <c r="B17" s="42"/>
    </row>
    <row r="19" customHeight="1" spans="1:8">
      <c r="A19" s="35" t="s">
        <v>28</v>
      </c>
      <c r="B19" s="36"/>
      <c r="C19" s="36"/>
      <c r="D19" s="36"/>
      <c r="E19" s="36"/>
      <c r="F19" s="36"/>
      <c r="G19" s="36"/>
      <c r="H19" s="36"/>
    </row>
    <row r="20" ht="85.5" customHeight="1" spans="1:8">
      <c r="A20" s="31" t="s">
        <v>29</v>
      </c>
      <c r="B20" s="31"/>
      <c r="C20" s="31"/>
      <c r="D20" s="31"/>
      <c r="E20" s="31"/>
      <c r="F20" s="31"/>
      <c r="G20" s="31"/>
      <c r="H20" s="31"/>
    </row>
    <row r="21" customHeight="1" spans="1:6">
      <c r="A21" s="32"/>
      <c r="B21" s="32"/>
      <c r="C21" s="32"/>
      <c r="D21" s="32"/>
      <c r="E21" s="32"/>
      <c r="F21" s="32"/>
    </row>
    <row r="22" customHeight="1" spans="1:4">
      <c r="A22" s="43" t="s">
        <v>28</v>
      </c>
      <c r="B22" s="44"/>
      <c r="C22" s="44"/>
      <c r="D22" s="45"/>
    </row>
    <row r="23" customHeight="1" spans="1:4">
      <c r="A23" s="46" t="s">
        <v>30</v>
      </c>
      <c r="B23" s="47" t="s">
        <v>31</v>
      </c>
      <c r="C23" s="47" t="s">
        <v>32</v>
      </c>
      <c r="D23" s="48" t="s">
        <v>33</v>
      </c>
    </row>
    <row r="24" customHeight="1" spans="1:8">
      <c r="A24" s="49" t="str">
        <f>A16</f>
        <v>Eletricista (44h semanais)</v>
      </c>
      <c r="B24" s="50">
        <f>B16</f>
        <v>1780.16</v>
      </c>
      <c r="C24" s="51"/>
      <c r="D24" s="52">
        <f>B24*C24</f>
        <v>0</v>
      </c>
      <c r="E24" s="33"/>
      <c r="G24" s="33"/>
      <c r="H24" s="33"/>
    </row>
    <row r="25" hidden="1" customHeight="1" spans="1:8">
      <c r="A25" s="41" t="s">
        <v>27</v>
      </c>
      <c r="B25" s="53">
        <f>B17</f>
        <v>0</v>
      </c>
      <c r="C25" s="54"/>
      <c r="D25" s="55">
        <f>B25*C25</f>
        <v>0</v>
      </c>
      <c r="E25" s="33"/>
      <c r="G25" s="33"/>
      <c r="H25" s="33"/>
    </row>
    <row r="27" customHeight="1" spans="1:8">
      <c r="A27" s="35" t="s">
        <v>34</v>
      </c>
      <c r="B27" s="36"/>
      <c r="C27" s="36"/>
      <c r="D27" s="36"/>
      <c r="E27" s="36"/>
      <c r="F27" s="36"/>
      <c r="G27" s="36"/>
      <c r="H27" s="36"/>
    </row>
    <row r="28" ht="72" customHeight="1" spans="1:8">
      <c r="A28" s="31" t="s">
        <v>35</v>
      </c>
      <c r="B28" s="31"/>
      <c r="C28" s="31"/>
      <c r="D28" s="31"/>
      <c r="E28" s="31"/>
      <c r="F28" s="31"/>
      <c r="G28" s="31"/>
      <c r="H28" s="31"/>
    </row>
    <row r="29" customHeight="1" spans="1:6">
      <c r="A29" s="33"/>
      <c r="B29" s="33"/>
      <c r="C29" s="33"/>
      <c r="D29" s="33"/>
      <c r="F29" s="33"/>
    </row>
    <row r="30" customHeight="1" spans="1:4">
      <c r="A30" s="37" t="s">
        <v>36</v>
      </c>
      <c r="B30" s="56"/>
      <c r="C30" s="56"/>
      <c r="D30" s="38"/>
    </row>
    <row r="31" customHeight="1" spans="1:4">
      <c r="A31" s="46" t="s">
        <v>30</v>
      </c>
      <c r="B31" s="47" t="s">
        <v>31</v>
      </c>
      <c r="C31" s="47" t="s">
        <v>32</v>
      </c>
      <c r="D31" s="48" t="s">
        <v>37</v>
      </c>
    </row>
    <row r="32" hidden="1" customHeight="1" spans="1:4">
      <c r="A32" s="49" t="s">
        <v>38</v>
      </c>
      <c r="B32" s="50"/>
      <c r="C32" s="57"/>
      <c r="D32" s="58">
        <f t="shared" ref="D32:D37" si="0">B32*C32</f>
        <v>0</v>
      </c>
    </row>
    <row r="33" hidden="1" customHeight="1" spans="1:4">
      <c r="A33" s="59" t="s">
        <v>39</v>
      </c>
      <c r="B33" s="60"/>
      <c r="C33" s="61">
        <f>C32</f>
        <v>0</v>
      </c>
      <c r="D33" s="62">
        <f t="shared" si="0"/>
        <v>0</v>
      </c>
    </row>
    <row r="34" customHeight="1" spans="1:4">
      <c r="A34" s="63" t="str">
        <f>A16</f>
        <v>Eletricista (44h semanais)</v>
      </c>
      <c r="B34" s="64">
        <f>B16</f>
        <v>1780.16</v>
      </c>
      <c r="C34" s="65">
        <v>0.3</v>
      </c>
      <c r="D34" s="66">
        <f t="shared" si="0"/>
        <v>534.048</v>
      </c>
    </row>
    <row r="35" hidden="1" customHeight="1" spans="1:4">
      <c r="A35" s="39" t="s">
        <v>40</v>
      </c>
      <c r="B35" s="67"/>
      <c r="C35" s="68">
        <f>C34</f>
        <v>0.3</v>
      </c>
      <c r="D35" s="40">
        <f t="shared" si="0"/>
        <v>0</v>
      </c>
    </row>
    <row r="36" hidden="1" customHeight="1" spans="1:4">
      <c r="A36" s="69" t="s">
        <v>41</v>
      </c>
      <c r="B36" s="70"/>
      <c r="C36" s="71">
        <f>C35</f>
        <v>0.3</v>
      </c>
      <c r="D36" s="72">
        <f t="shared" si="0"/>
        <v>0</v>
      </c>
    </row>
    <row r="37" hidden="1" customHeight="1" spans="1:8">
      <c r="A37" s="41" t="s">
        <v>42</v>
      </c>
      <c r="B37" s="53"/>
      <c r="C37" s="73">
        <f>C36</f>
        <v>0.3</v>
      </c>
      <c r="D37" s="42">
        <f t="shared" si="0"/>
        <v>0</v>
      </c>
      <c r="G37" s="33"/>
      <c r="H37" s="33"/>
    </row>
    <row r="40" customHeight="1" spans="1:8">
      <c r="A40" s="35" t="s">
        <v>43</v>
      </c>
      <c r="B40" s="36"/>
      <c r="C40" s="36"/>
      <c r="D40" s="36"/>
      <c r="E40" s="36"/>
      <c r="F40" s="36"/>
      <c r="G40" s="36"/>
      <c r="H40" s="36"/>
    </row>
    <row r="41" ht="69.75" customHeight="1" spans="1:8">
      <c r="A41" s="31" t="s">
        <v>44</v>
      </c>
      <c r="B41" s="31"/>
      <c r="C41" s="31"/>
      <c r="D41" s="31"/>
      <c r="E41" s="31"/>
      <c r="F41" s="31"/>
      <c r="G41" s="31"/>
      <c r="H41" s="31"/>
    </row>
    <row r="43" customHeight="1" spans="1:5">
      <c r="A43" s="43" t="s">
        <v>43</v>
      </c>
      <c r="B43" s="44"/>
      <c r="C43" s="44"/>
      <c r="D43" s="44"/>
      <c r="E43" s="45"/>
    </row>
    <row r="44" customHeight="1" spans="1:5">
      <c r="A44" s="46" t="s">
        <v>30</v>
      </c>
      <c r="B44" s="47" t="s">
        <v>45</v>
      </c>
      <c r="C44" s="47" t="s">
        <v>46</v>
      </c>
      <c r="D44" s="47" t="s">
        <v>32</v>
      </c>
      <c r="E44" s="48" t="s">
        <v>37</v>
      </c>
    </row>
    <row r="45" customHeight="1" spans="1:5">
      <c r="A45" s="49" t="s">
        <v>39</v>
      </c>
      <c r="B45" s="50">
        <f>B16+D33</f>
        <v>1780.16</v>
      </c>
      <c r="C45" s="74">
        <f>7/12</f>
        <v>0.583333333333333</v>
      </c>
      <c r="D45" s="57"/>
      <c r="E45" s="58">
        <f>B45*C45*D45</f>
        <v>0</v>
      </c>
    </row>
    <row r="46" hidden="1" customHeight="1" spans="1:5">
      <c r="A46" s="41" t="s">
        <v>41</v>
      </c>
      <c r="B46" s="53">
        <f>B17+D36</f>
        <v>0</v>
      </c>
      <c r="C46" s="75">
        <f>7/12</f>
        <v>0.583333333333333</v>
      </c>
      <c r="D46" s="73">
        <f>D45</f>
        <v>0</v>
      </c>
      <c r="E46" s="42">
        <f>B46*C46*D46</f>
        <v>0</v>
      </c>
    </row>
    <row r="47" customHeight="1" spans="1:5">
      <c r="A47" s="43" t="s">
        <v>47</v>
      </c>
      <c r="B47" s="44"/>
      <c r="C47" s="44"/>
      <c r="D47" s="44"/>
      <c r="E47" s="45"/>
    </row>
    <row r="48" customHeight="1" spans="1:5">
      <c r="A48" s="46" t="s">
        <v>30</v>
      </c>
      <c r="B48" s="47" t="s">
        <v>45</v>
      </c>
      <c r="C48" s="47" t="s">
        <v>46</v>
      </c>
      <c r="D48" s="47" t="s">
        <v>32</v>
      </c>
      <c r="E48" s="48" t="s">
        <v>37</v>
      </c>
    </row>
    <row r="49" customHeight="1" spans="1:5">
      <c r="A49" s="49" t="s">
        <v>39</v>
      </c>
      <c r="B49" s="50">
        <f>B16+D33</f>
        <v>1780.16</v>
      </c>
      <c r="C49" s="74">
        <f>1/12</f>
        <v>0.0833333333333333</v>
      </c>
      <c r="D49" s="57">
        <v>0</v>
      </c>
      <c r="E49" s="58">
        <f>B49*C49*D49</f>
        <v>0</v>
      </c>
    </row>
    <row r="50" hidden="1" customHeight="1" spans="1:5">
      <c r="A50" s="41" t="s">
        <v>41</v>
      </c>
      <c r="B50" s="53">
        <f>B17+D36</f>
        <v>0</v>
      </c>
      <c r="C50" s="75">
        <f>1/12</f>
        <v>0.0833333333333333</v>
      </c>
      <c r="D50" s="73">
        <f>1+D46</f>
        <v>1</v>
      </c>
      <c r="E50" s="42">
        <f>B50*C50*D50</f>
        <v>0</v>
      </c>
    </row>
    <row r="51" ht="33.75" customHeight="1"/>
    <row r="52" customHeight="1" spans="1:4">
      <c r="A52" s="37" t="s">
        <v>48</v>
      </c>
      <c r="B52" s="56"/>
      <c r="C52" s="56"/>
      <c r="D52" s="38"/>
    </row>
    <row r="53" ht="30.75" customHeight="1" spans="1:4">
      <c r="A53" s="46" t="s">
        <v>30</v>
      </c>
      <c r="B53" s="47" t="s">
        <v>49</v>
      </c>
      <c r="C53" s="76" t="s">
        <v>50</v>
      </c>
      <c r="D53" s="48" t="s">
        <v>37</v>
      </c>
    </row>
    <row r="54" customHeight="1" spans="1:4">
      <c r="A54" s="49" t="s">
        <v>39</v>
      </c>
      <c r="B54" s="50">
        <f>E45</f>
        <v>0</v>
      </c>
      <c r="C54" s="50">
        <f>E49</f>
        <v>0</v>
      </c>
      <c r="D54" s="58">
        <f>SUM(B54:C54)</f>
        <v>0</v>
      </c>
    </row>
    <row r="55" hidden="1" customHeight="1" spans="1:8">
      <c r="A55" s="41" t="s">
        <v>41</v>
      </c>
      <c r="B55" s="53">
        <f>E46</f>
        <v>0</v>
      </c>
      <c r="C55" s="53">
        <f>E50</f>
        <v>0</v>
      </c>
      <c r="D55" s="42">
        <f>SUM(B55:C55)</f>
        <v>0</v>
      </c>
      <c r="G55" s="33"/>
      <c r="H55" s="33"/>
    </row>
    <row r="57" hidden="1" customHeight="1" spans="1:6">
      <c r="A57" s="33" t="s">
        <v>51</v>
      </c>
      <c r="B57" s="33"/>
      <c r="C57" s="33"/>
      <c r="D57" s="33"/>
      <c r="E57" s="33"/>
      <c r="F57" s="33"/>
    </row>
    <row r="58" ht="48" hidden="1" customHeight="1" spans="1:6">
      <c r="A58" s="31" t="s">
        <v>52</v>
      </c>
      <c r="B58" s="31"/>
      <c r="C58" s="31"/>
      <c r="D58" s="31"/>
      <c r="E58" s="31"/>
      <c r="F58" s="31"/>
    </row>
    <row r="59" hidden="1" customHeight="1"/>
    <row r="60" hidden="1" customHeight="1" spans="1:4">
      <c r="A60" s="37" t="s">
        <v>51</v>
      </c>
      <c r="B60" s="56"/>
      <c r="C60" s="56"/>
      <c r="D60" s="38"/>
    </row>
    <row r="61" hidden="1" customHeight="1" spans="1:4">
      <c r="A61" s="46" t="s">
        <v>30</v>
      </c>
      <c r="B61" s="47" t="s">
        <v>31</v>
      </c>
      <c r="C61" s="47" t="s">
        <v>32</v>
      </c>
      <c r="D61" s="48" t="s">
        <v>37</v>
      </c>
    </row>
    <row r="62" hidden="1" customHeight="1" spans="1:4">
      <c r="A62" s="49" t="s">
        <v>38</v>
      </c>
      <c r="B62" s="77"/>
      <c r="C62" s="77"/>
      <c r="D62" s="78"/>
    </row>
    <row r="63" hidden="1" customHeight="1" spans="1:4">
      <c r="A63" s="69" t="s">
        <v>39</v>
      </c>
      <c r="B63" s="79"/>
      <c r="C63" s="79"/>
      <c r="D63" s="80"/>
    </row>
    <row r="64" hidden="1" customHeight="1" spans="1:4">
      <c r="A64" s="41" t="s">
        <v>53</v>
      </c>
      <c r="B64" s="81"/>
      <c r="C64" s="81"/>
      <c r="D64" s="82"/>
    </row>
    <row r="65" hidden="1" customHeight="1" spans="1:4">
      <c r="A65" s="49" t="s">
        <v>40</v>
      </c>
      <c r="B65" s="77"/>
      <c r="C65" s="77"/>
      <c r="D65" s="78"/>
    </row>
    <row r="66" hidden="1" customHeight="1" spans="1:4">
      <c r="A66" s="69" t="s">
        <v>41</v>
      </c>
      <c r="B66" s="79"/>
      <c r="C66" s="79"/>
      <c r="D66" s="80"/>
    </row>
    <row r="67" hidden="1" customHeight="1" spans="1:8">
      <c r="A67" s="41" t="s">
        <v>42</v>
      </c>
      <c r="B67" s="81"/>
      <c r="C67" s="81"/>
      <c r="D67" s="82"/>
      <c r="H67" s="33"/>
    </row>
    <row r="69" customHeight="1" spans="1:8">
      <c r="A69" s="34" t="s">
        <v>22</v>
      </c>
      <c r="B69" s="34"/>
      <c r="C69" s="34"/>
      <c r="D69" s="34"/>
      <c r="E69" s="34"/>
      <c r="F69" s="34"/>
      <c r="G69" s="34"/>
      <c r="H69" s="34"/>
    </row>
    <row r="70" ht="42" customHeight="1" spans="1:8">
      <c r="A70" s="83" t="s">
        <v>54</v>
      </c>
      <c r="B70" s="83"/>
      <c r="C70" s="83"/>
      <c r="D70" s="83"/>
      <c r="E70" s="83"/>
      <c r="F70" s="83"/>
      <c r="G70" s="83"/>
      <c r="H70" s="83"/>
    </row>
    <row r="71" ht="30.75" customHeight="1"/>
    <row r="72" customHeight="1" spans="1:6">
      <c r="A72" s="84" t="s">
        <v>22</v>
      </c>
      <c r="B72" s="85"/>
      <c r="C72" s="85"/>
      <c r="D72" s="85"/>
      <c r="E72" s="85"/>
      <c r="F72" s="86"/>
    </row>
    <row r="73" ht="48" spans="1:6">
      <c r="A73" s="87" t="s">
        <v>30</v>
      </c>
      <c r="B73" s="88" t="s">
        <v>55</v>
      </c>
      <c r="C73" s="89" t="s">
        <v>56</v>
      </c>
      <c r="D73" s="89" t="s">
        <v>57</v>
      </c>
      <c r="E73" s="88" t="s">
        <v>49</v>
      </c>
      <c r="F73" s="90" t="s">
        <v>58</v>
      </c>
    </row>
    <row r="74" hidden="1" customHeight="1" spans="1:6">
      <c r="A74" s="49" t="s">
        <v>38</v>
      </c>
      <c r="B74" s="50">
        <f>B16</f>
        <v>1780.16</v>
      </c>
      <c r="C74" s="50">
        <f>D24</f>
        <v>0</v>
      </c>
      <c r="D74" s="50">
        <f t="shared" ref="D74:D79" si="1">D32</f>
        <v>0</v>
      </c>
      <c r="E74" s="77"/>
      <c r="F74" s="58">
        <f ca="1">SUM(B74:F74)</f>
        <v>0</v>
      </c>
    </row>
    <row r="75" hidden="1" customHeight="1" spans="1:6">
      <c r="A75" s="59" t="s">
        <v>39</v>
      </c>
      <c r="B75" s="60">
        <f>B16</f>
        <v>1780.16</v>
      </c>
      <c r="C75" s="60">
        <f>D24</f>
        <v>0</v>
      </c>
      <c r="D75" s="60">
        <f t="shared" si="1"/>
        <v>0</v>
      </c>
      <c r="E75" s="60">
        <f>D54</f>
        <v>0</v>
      </c>
      <c r="F75" s="62">
        <f ca="1">SUM(B75:F75)</f>
        <v>0</v>
      </c>
    </row>
    <row r="76" customHeight="1" spans="1:6">
      <c r="A76" s="63" t="str">
        <f>A16</f>
        <v>Eletricista (44h semanais)</v>
      </c>
      <c r="B76" s="64">
        <f>B16</f>
        <v>1780.16</v>
      </c>
      <c r="C76" s="64">
        <f>D24</f>
        <v>0</v>
      </c>
      <c r="D76" s="64">
        <f t="shared" si="1"/>
        <v>534.048</v>
      </c>
      <c r="E76" s="64">
        <f>D54</f>
        <v>0</v>
      </c>
      <c r="F76" s="66">
        <f>SUM(B76:E76)</f>
        <v>2314.208</v>
      </c>
    </row>
    <row r="77" hidden="1" customHeight="1" spans="1:7">
      <c r="A77" s="39" t="s">
        <v>40</v>
      </c>
      <c r="B77" s="67">
        <f>B17</f>
        <v>0</v>
      </c>
      <c r="C77" s="67">
        <f>D25</f>
        <v>0</v>
      </c>
      <c r="D77" s="67">
        <f t="shared" si="1"/>
        <v>0</v>
      </c>
      <c r="E77" s="91"/>
      <c r="F77" s="92">
        <f t="shared" ref="F77:F79" si="2">D65</f>
        <v>0</v>
      </c>
      <c r="G77" s="40">
        <f t="shared" ref="G77:G79" si="3">SUM(B77:F77)</f>
        <v>0</v>
      </c>
    </row>
    <row r="78" hidden="1" customHeight="1" spans="1:7">
      <c r="A78" s="69" t="s">
        <v>41</v>
      </c>
      <c r="B78" s="70">
        <f>B17</f>
        <v>0</v>
      </c>
      <c r="C78" s="70">
        <f>D25</f>
        <v>0</v>
      </c>
      <c r="D78" s="70">
        <f t="shared" si="1"/>
        <v>0</v>
      </c>
      <c r="E78" s="70">
        <f>D55</f>
        <v>0</v>
      </c>
      <c r="F78" s="93">
        <f t="shared" si="2"/>
        <v>0</v>
      </c>
      <c r="G78" s="72">
        <f t="shared" si="3"/>
        <v>0</v>
      </c>
    </row>
    <row r="79" hidden="1" customHeight="1" spans="1:8">
      <c r="A79" s="41" t="s">
        <v>42</v>
      </c>
      <c r="B79" s="53">
        <f>B17</f>
        <v>0</v>
      </c>
      <c r="C79" s="53">
        <f>D25</f>
        <v>0</v>
      </c>
      <c r="D79" s="53">
        <f t="shared" si="1"/>
        <v>0</v>
      </c>
      <c r="E79" s="81"/>
      <c r="F79" s="94">
        <f t="shared" si="2"/>
        <v>0</v>
      </c>
      <c r="G79" s="42">
        <f t="shared" si="3"/>
        <v>0</v>
      </c>
      <c r="H79" s="33"/>
    </row>
    <row r="81" customHeight="1" spans="1:8">
      <c r="A81" s="34" t="s">
        <v>59</v>
      </c>
      <c r="B81" s="34"/>
      <c r="C81" s="34"/>
      <c r="D81" s="34"/>
      <c r="E81" s="34"/>
      <c r="F81" s="34"/>
      <c r="G81" s="34"/>
      <c r="H81" s="34"/>
    </row>
    <row r="83" customHeight="1" spans="1:8">
      <c r="A83" s="35" t="s">
        <v>60</v>
      </c>
      <c r="B83" s="36"/>
      <c r="C83" s="36"/>
      <c r="D83" s="36"/>
      <c r="E83" s="36"/>
      <c r="F83" s="36"/>
      <c r="G83" s="36"/>
      <c r="H83" s="36"/>
    </row>
    <row r="84" ht="15.75"/>
    <row r="85" ht="31.5" customHeight="1" spans="1:5">
      <c r="A85" s="95" t="s">
        <v>61</v>
      </c>
      <c r="B85" s="56"/>
      <c r="C85" s="56"/>
      <c r="D85" s="38"/>
      <c r="E85" s="96"/>
    </row>
    <row r="86" ht="31.5" spans="1:4">
      <c r="A86" s="97" t="s">
        <v>30</v>
      </c>
      <c r="B86" s="98" t="s">
        <v>31</v>
      </c>
      <c r="C86" s="99" t="s">
        <v>62</v>
      </c>
      <c r="D86" s="100" t="s">
        <v>37</v>
      </c>
    </row>
    <row r="87" hidden="1" customHeight="1" spans="1:4">
      <c r="A87" s="49" t="s">
        <v>38</v>
      </c>
      <c r="B87" s="50">
        <f ca="1">F74</f>
        <v>0</v>
      </c>
      <c r="C87" s="101">
        <f>1/12</f>
        <v>0.0833333333333333</v>
      </c>
      <c r="D87" s="58">
        <f ca="1">B87*C87</f>
        <v>0</v>
      </c>
    </row>
    <row r="88" hidden="1" customHeight="1" spans="1:4">
      <c r="A88" s="59" t="s">
        <v>39</v>
      </c>
      <c r="B88" s="60">
        <f ca="1">F75</f>
        <v>0</v>
      </c>
      <c r="C88" s="102">
        <f t="shared" ref="C88:C92" si="4">1/12</f>
        <v>0.0833333333333333</v>
      </c>
      <c r="D88" s="62">
        <f ca="1" t="shared" ref="D88:D92" si="5">B88*C88</f>
        <v>0</v>
      </c>
    </row>
    <row r="89" customHeight="1" spans="1:4">
      <c r="A89" s="63" t="str">
        <f>A16</f>
        <v>Eletricista (44h semanais)</v>
      </c>
      <c r="B89" s="64">
        <f>F76</f>
        <v>2314.208</v>
      </c>
      <c r="C89" s="103">
        <f t="shared" si="4"/>
        <v>0.0833333333333333</v>
      </c>
      <c r="D89" s="66">
        <f t="shared" si="5"/>
        <v>192.850666666667</v>
      </c>
    </row>
    <row r="90" hidden="1" customHeight="1" spans="1:4">
      <c r="A90" s="39" t="s">
        <v>40</v>
      </c>
      <c r="B90" s="67">
        <f t="shared" ref="B90:B92" si="6">G77</f>
        <v>0</v>
      </c>
      <c r="C90" s="104">
        <f t="shared" si="4"/>
        <v>0.0833333333333333</v>
      </c>
      <c r="D90" s="40">
        <f t="shared" si="5"/>
        <v>0</v>
      </c>
    </row>
    <row r="91" hidden="1" customHeight="1" spans="1:4">
      <c r="A91" s="69" t="s">
        <v>41</v>
      </c>
      <c r="B91" s="70">
        <f t="shared" si="6"/>
        <v>0</v>
      </c>
      <c r="C91" s="105">
        <f t="shared" si="4"/>
        <v>0.0833333333333333</v>
      </c>
      <c r="D91" s="72">
        <f t="shared" si="5"/>
        <v>0</v>
      </c>
    </row>
    <row r="92" hidden="1" customHeight="1" spans="1:4">
      <c r="A92" s="41" t="s">
        <v>42</v>
      </c>
      <c r="B92" s="53">
        <f t="shared" si="6"/>
        <v>0</v>
      </c>
      <c r="C92" s="106">
        <f t="shared" si="4"/>
        <v>0.0833333333333333</v>
      </c>
      <c r="D92" s="42">
        <f t="shared" si="5"/>
        <v>0</v>
      </c>
    </row>
    <row r="93" ht="15.75"/>
    <row r="94" ht="36.75" customHeight="1" spans="1:4">
      <c r="A94" s="95" t="s">
        <v>63</v>
      </c>
      <c r="B94" s="56"/>
      <c r="C94" s="56"/>
      <c r="D94" s="38"/>
    </row>
    <row r="95" ht="30.75" customHeight="1" spans="1:4">
      <c r="A95" s="97" t="s">
        <v>30</v>
      </c>
      <c r="B95" s="98" t="s">
        <v>31</v>
      </c>
      <c r="C95" s="99" t="s">
        <v>62</v>
      </c>
      <c r="D95" s="100" t="s">
        <v>37</v>
      </c>
    </row>
    <row r="96" hidden="1" customHeight="1" spans="1:4">
      <c r="A96" s="49" t="s">
        <v>38</v>
      </c>
      <c r="B96" s="50">
        <f ca="1">F74</f>
        <v>0</v>
      </c>
      <c r="C96" s="101">
        <f>1/12</f>
        <v>0.0833333333333333</v>
      </c>
      <c r="D96" s="58">
        <f ca="1">B96*C96</f>
        <v>0</v>
      </c>
    </row>
    <row r="97" hidden="1" customHeight="1" spans="1:4">
      <c r="A97" s="59" t="s">
        <v>39</v>
      </c>
      <c r="B97" s="60">
        <f ca="1">F75</f>
        <v>0</v>
      </c>
      <c r="C97" s="102">
        <f t="shared" ref="C97:C101" si="7">1/12</f>
        <v>0.0833333333333333</v>
      </c>
      <c r="D97" s="62">
        <f ca="1" t="shared" ref="D97:D101" si="8">B97*C97</f>
        <v>0</v>
      </c>
    </row>
    <row r="98" customHeight="1" spans="1:4">
      <c r="A98" s="63" t="str">
        <f>A16</f>
        <v>Eletricista (44h semanais)</v>
      </c>
      <c r="B98" s="64">
        <f>F76</f>
        <v>2314.208</v>
      </c>
      <c r="C98" s="103">
        <f t="shared" si="7"/>
        <v>0.0833333333333333</v>
      </c>
      <c r="D98" s="66">
        <f t="shared" si="8"/>
        <v>192.850666666667</v>
      </c>
    </row>
    <row r="99" hidden="1" customHeight="1" spans="1:4">
      <c r="A99" s="39" t="s">
        <v>40</v>
      </c>
      <c r="B99" s="67">
        <f t="shared" ref="B99:B101" si="9">G77</f>
        <v>0</v>
      </c>
      <c r="C99" s="104">
        <f t="shared" si="7"/>
        <v>0.0833333333333333</v>
      </c>
      <c r="D99" s="40">
        <f t="shared" si="8"/>
        <v>0</v>
      </c>
    </row>
    <row r="100" hidden="1" customHeight="1" spans="1:4">
      <c r="A100" s="69" t="s">
        <v>41</v>
      </c>
      <c r="B100" s="70">
        <f t="shared" si="9"/>
        <v>0</v>
      </c>
      <c r="C100" s="105">
        <f t="shared" si="7"/>
        <v>0.0833333333333333</v>
      </c>
      <c r="D100" s="72">
        <f t="shared" si="8"/>
        <v>0</v>
      </c>
    </row>
    <row r="101" hidden="1" customHeight="1" spans="1:4">
      <c r="A101" s="41" t="s">
        <v>42</v>
      </c>
      <c r="B101" s="53">
        <f t="shared" si="9"/>
        <v>0</v>
      </c>
      <c r="C101" s="106">
        <f t="shared" si="7"/>
        <v>0.0833333333333333</v>
      </c>
      <c r="D101" s="42">
        <f t="shared" si="8"/>
        <v>0</v>
      </c>
    </row>
    <row r="102" ht="38.25" customHeight="1"/>
    <row r="103" customHeight="1" spans="1:5">
      <c r="A103" s="107" t="s">
        <v>64</v>
      </c>
      <c r="B103" s="108"/>
      <c r="C103" s="108"/>
      <c r="D103" s="108"/>
      <c r="E103" s="109"/>
    </row>
    <row r="104" ht="30" customHeight="1" spans="1:5">
      <c r="A104" s="97" t="s">
        <v>30</v>
      </c>
      <c r="B104" s="98" t="s">
        <v>31</v>
      </c>
      <c r="C104" s="99" t="s">
        <v>65</v>
      </c>
      <c r="D104" s="99" t="s">
        <v>62</v>
      </c>
      <c r="E104" s="100" t="s">
        <v>37</v>
      </c>
    </row>
    <row r="105" hidden="1" customHeight="1" spans="1:5">
      <c r="A105" s="49" t="s">
        <v>38</v>
      </c>
      <c r="B105" s="50">
        <f ca="1">F74</f>
        <v>0</v>
      </c>
      <c r="C105" s="74">
        <f>1/3</f>
        <v>0.333333333333333</v>
      </c>
      <c r="D105" s="101">
        <f>1/12</f>
        <v>0.0833333333333333</v>
      </c>
      <c r="E105" s="58">
        <f ca="1" t="shared" ref="E105:E110" si="10">B105*C105*D105</f>
        <v>0</v>
      </c>
    </row>
    <row r="106" hidden="1" customHeight="1" spans="1:5">
      <c r="A106" s="59" t="s">
        <v>39</v>
      </c>
      <c r="B106" s="60">
        <f ca="1">F75</f>
        <v>0</v>
      </c>
      <c r="C106" s="110">
        <f t="shared" ref="C106:C110" si="11">1/3</f>
        <v>0.333333333333333</v>
      </c>
      <c r="D106" s="102">
        <f t="shared" ref="D106:D110" si="12">1/12</f>
        <v>0.0833333333333333</v>
      </c>
      <c r="E106" s="62">
        <f ca="1" t="shared" si="10"/>
        <v>0</v>
      </c>
    </row>
    <row r="107" customHeight="1" spans="1:5">
      <c r="A107" s="63" t="str">
        <f>A16</f>
        <v>Eletricista (44h semanais)</v>
      </c>
      <c r="B107" s="64">
        <f>F76</f>
        <v>2314.208</v>
      </c>
      <c r="C107" s="111">
        <f t="shared" si="11"/>
        <v>0.333333333333333</v>
      </c>
      <c r="D107" s="103">
        <f t="shared" si="12"/>
        <v>0.0833333333333333</v>
      </c>
      <c r="E107" s="66">
        <f t="shared" si="10"/>
        <v>64.2835555555556</v>
      </c>
    </row>
    <row r="108" hidden="1" customHeight="1" spans="1:5">
      <c r="A108" s="39" t="s">
        <v>40</v>
      </c>
      <c r="B108" s="67">
        <f t="shared" ref="B108:B110" si="13">G77</f>
        <v>0</v>
      </c>
      <c r="C108" s="112">
        <f t="shared" si="11"/>
        <v>0.333333333333333</v>
      </c>
      <c r="D108" s="104">
        <f t="shared" si="12"/>
        <v>0.0833333333333333</v>
      </c>
      <c r="E108" s="40">
        <f t="shared" si="10"/>
        <v>0</v>
      </c>
    </row>
    <row r="109" hidden="1" customHeight="1" spans="1:5">
      <c r="A109" s="69" t="s">
        <v>41</v>
      </c>
      <c r="B109" s="70">
        <f t="shared" si="13"/>
        <v>0</v>
      </c>
      <c r="C109" s="113">
        <f t="shared" si="11"/>
        <v>0.333333333333333</v>
      </c>
      <c r="D109" s="105">
        <f t="shared" si="12"/>
        <v>0.0833333333333333</v>
      </c>
      <c r="E109" s="72">
        <f t="shared" si="10"/>
        <v>0</v>
      </c>
    </row>
    <row r="110" hidden="1" customHeight="1" spans="1:5">
      <c r="A110" s="41" t="s">
        <v>42</v>
      </c>
      <c r="B110" s="53">
        <f t="shared" si="13"/>
        <v>0</v>
      </c>
      <c r="C110" s="75">
        <f t="shared" si="11"/>
        <v>0.333333333333333</v>
      </c>
      <c r="D110" s="106">
        <f t="shared" si="12"/>
        <v>0.0833333333333333</v>
      </c>
      <c r="E110" s="42">
        <f t="shared" si="10"/>
        <v>0</v>
      </c>
    </row>
    <row r="112" customHeight="1" spans="1:5">
      <c r="A112" s="43" t="s">
        <v>60</v>
      </c>
      <c r="B112" s="44"/>
      <c r="C112" s="44"/>
      <c r="D112" s="44"/>
      <c r="E112" s="45"/>
    </row>
    <row r="113" customHeight="1" spans="1:5">
      <c r="A113" s="97" t="s">
        <v>30</v>
      </c>
      <c r="B113" s="98" t="s">
        <v>66</v>
      </c>
      <c r="C113" s="98" t="s">
        <v>67</v>
      </c>
      <c r="D113" s="98" t="s">
        <v>68</v>
      </c>
      <c r="E113" s="100" t="s">
        <v>58</v>
      </c>
    </row>
    <row r="114" hidden="1" customHeight="1" spans="1:5">
      <c r="A114" s="49" t="s">
        <v>38</v>
      </c>
      <c r="B114" s="50">
        <f ca="1" t="shared" ref="B114:B119" si="14">D87</f>
        <v>0</v>
      </c>
      <c r="C114" s="50">
        <f ca="1" t="shared" ref="C114:C119" si="15">D96</f>
        <v>0</v>
      </c>
      <c r="D114" s="50">
        <f ca="1" t="shared" ref="D114:D119" si="16">E105</f>
        <v>0</v>
      </c>
      <c r="E114" s="58">
        <f ca="1" t="shared" ref="E114:E119" si="17">SUM(B114:D114)</f>
        <v>0</v>
      </c>
    </row>
    <row r="115" hidden="1" customHeight="1" spans="1:5">
      <c r="A115" s="59" t="s">
        <v>39</v>
      </c>
      <c r="B115" s="60">
        <f ca="1" t="shared" si="14"/>
        <v>0</v>
      </c>
      <c r="C115" s="60">
        <f ca="1" t="shared" si="15"/>
        <v>0</v>
      </c>
      <c r="D115" s="60">
        <f ca="1" t="shared" si="16"/>
        <v>0</v>
      </c>
      <c r="E115" s="62">
        <f ca="1" t="shared" si="17"/>
        <v>0</v>
      </c>
    </row>
    <row r="116" customHeight="1" spans="1:5">
      <c r="A116" s="63" t="str">
        <f>A16</f>
        <v>Eletricista (44h semanais)</v>
      </c>
      <c r="B116" s="64">
        <f t="shared" si="14"/>
        <v>192.850666666667</v>
      </c>
      <c r="C116" s="64">
        <f t="shared" si="15"/>
        <v>192.850666666667</v>
      </c>
      <c r="D116" s="64">
        <f t="shared" si="16"/>
        <v>64.2835555555556</v>
      </c>
      <c r="E116" s="66">
        <f t="shared" si="17"/>
        <v>449.984888888889</v>
      </c>
    </row>
    <row r="117" hidden="1" customHeight="1" spans="1:5">
      <c r="A117" s="39" t="s">
        <v>40</v>
      </c>
      <c r="B117" s="67">
        <f t="shared" si="14"/>
        <v>0</v>
      </c>
      <c r="C117" s="67">
        <f t="shared" si="15"/>
        <v>0</v>
      </c>
      <c r="D117" s="67">
        <f t="shared" si="16"/>
        <v>0</v>
      </c>
      <c r="E117" s="40">
        <f t="shared" si="17"/>
        <v>0</v>
      </c>
    </row>
    <row r="118" hidden="1" customHeight="1" spans="1:5">
      <c r="A118" s="69" t="s">
        <v>41</v>
      </c>
      <c r="B118" s="70">
        <f t="shared" si="14"/>
        <v>0</v>
      </c>
      <c r="C118" s="70">
        <f t="shared" si="15"/>
        <v>0</v>
      </c>
      <c r="D118" s="70">
        <f t="shared" si="16"/>
        <v>0</v>
      </c>
      <c r="E118" s="72">
        <f t="shared" si="17"/>
        <v>0</v>
      </c>
    </row>
    <row r="119" hidden="1" customHeight="1" spans="1:8">
      <c r="A119" s="41" t="s">
        <v>42</v>
      </c>
      <c r="B119" s="53">
        <f t="shared" si="14"/>
        <v>0</v>
      </c>
      <c r="C119" s="53">
        <f t="shared" si="15"/>
        <v>0</v>
      </c>
      <c r="D119" s="53">
        <f t="shared" si="16"/>
        <v>0</v>
      </c>
      <c r="E119" s="42">
        <f t="shared" si="17"/>
        <v>0</v>
      </c>
      <c r="H119" s="33"/>
    </row>
    <row r="121" customHeight="1" spans="1:8">
      <c r="A121" s="35" t="s">
        <v>69</v>
      </c>
      <c r="B121" s="36"/>
      <c r="C121" s="36"/>
      <c r="D121" s="36"/>
      <c r="E121" s="36"/>
      <c r="F121" s="36"/>
      <c r="G121" s="36"/>
      <c r="H121" s="36"/>
    </row>
    <row r="122" ht="51.75" customHeight="1" spans="1:8">
      <c r="A122" s="31" t="s">
        <v>70</v>
      </c>
      <c r="B122" s="31"/>
      <c r="C122" s="31"/>
      <c r="D122" s="31"/>
      <c r="E122" s="31"/>
      <c r="F122" s="31"/>
      <c r="G122" s="31"/>
      <c r="H122" s="31"/>
    </row>
    <row r="124" customHeight="1" spans="1:2">
      <c r="A124" s="37" t="s">
        <v>71</v>
      </c>
      <c r="B124" s="38"/>
    </row>
    <row r="125" customHeight="1" spans="1:2">
      <c r="A125" s="97" t="s">
        <v>72</v>
      </c>
      <c r="B125" s="100" t="s">
        <v>32</v>
      </c>
    </row>
    <row r="126" customHeight="1" spans="1:2">
      <c r="A126" s="49" t="s">
        <v>73</v>
      </c>
      <c r="B126" s="114">
        <v>0.2</v>
      </c>
    </row>
    <row r="127" customHeight="1" spans="1:2">
      <c r="A127" s="69" t="s">
        <v>74</v>
      </c>
      <c r="B127" s="115">
        <v>0.025</v>
      </c>
    </row>
    <row r="128" customHeight="1" spans="1:2">
      <c r="A128" s="69" t="s">
        <v>75</v>
      </c>
      <c r="B128" s="116">
        <v>0.03</v>
      </c>
    </row>
    <row r="129" customHeight="1" spans="1:2">
      <c r="A129" s="69" t="s">
        <v>76</v>
      </c>
      <c r="B129" s="115">
        <v>0.015</v>
      </c>
    </row>
    <row r="130" customHeight="1" spans="1:2">
      <c r="A130" s="69" t="s">
        <v>77</v>
      </c>
      <c r="B130" s="115">
        <v>0.01</v>
      </c>
    </row>
    <row r="131" customHeight="1" spans="1:2">
      <c r="A131" s="69" t="s">
        <v>78</v>
      </c>
      <c r="B131" s="115">
        <v>0.006</v>
      </c>
    </row>
    <row r="132" customHeight="1" spans="1:2">
      <c r="A132" s="69" t="s">
        <v>79</v>
      </c>
      <c r="B132" s="115">
        <v>0.002</v>
      </c>
    </row>
    <row r="133" customHeight="1" spans="1:2">
      <c r="A133" s="41" t="s">
        <v>80</v>
      </c>
      <c r="B133" s="117">
        <v>0.08</v>
      </c>
    </row>
    <row r="134" customHeight="1" spans="1:2">
      <c r="A134" s="118" t="s">
        <v>81</v>
      </c>
      <c r="B134" s="119">
        <f>SUM(B126:B133)</f>
        <v>0.368</v>
      </c>
    </row>
    <row r="136" customHeight="1" spans="1:4">
      <c r="A136" s="37" t="s">
        <v>82</v>
      </c>
      <c r="B136" s="56"/>
      <c r="C136" s="56"/>
      <c r="D136" s="38"/>
    </row>
    <row r="137" customHeight="1" spans="1:4">
      <c r="A137" s="97" t="s">
        <v>30</v>
      </c>
      <c r="B137" s="98" t="s">
        <v>31</v>
      </c>
      <c r="C137" s="98" t="s">
        <v>32</v>
      </c>
      <c r="D137" s="100" t="s">
        <v>37</v>
      </c>
    </row>
    <row r="138" hidden="1" customHeight="1" spans="1:4">
      <c r="A138" s="49" t="s">
        <v>38</v>
      </c>
      <c r="B138" s="50">
        <f ca="1">F74+E114</f>
        <v>0</v>
      </c>
      <c r="C138" s="120">
        <f>SUM($B$126:$B$132)</f>
        <v>0.288</v>
      </c>
      <c r="D138" s="58">
        <f ca="1">B138*C138</f>
        <v>0</v>
      </c>
    </row>
    <row r="139" hidden="1" customHeight="1" spans="1:4">
      <c r="A139" s="59" t="s">
        <v>39</v>
      </c>
      <c r="B139" s="60">
        <f ca="1">F75+E115</f>
        <v>0</v>
      </c>
      <c r="C139" s="121">
        <f t="shared" ref="C139:C143" si="18">SUM($B$126:$B$132)</f>
        <v>0.288</v>
      </c>
      <c r="D139" s="62">
        <f ca="1" t="shared" ref="D139:D143" si="19">B139*C139</f>
        <v>0</v>
      </c>
    </row>
    <row r="140" customHeight="1" spans="1:4">
      <c r="A140" s="63" t="str">
        <f>A16</f>
        <v>Eletricista (44h semanais)</v>
      </c>
      <c r="B140" s="64">
        <f>F76+E116</f>
        <v>2764.19288888889</v>
      </c>
      <c r="C140" s="122">
        <f t="shared" si="18"/>
        <v>0.288</v>
      </c>
      <c r="D140" s="66">
        <f t="shared" si="19"/>
        <v>796.087552</v>
      </c>
    </row>
    <row r="141" hidden="1" customHeight="1" spans="1:4">
      <c r="A141" s="39" t="s">
        <v>40</v>
      </c>
      <c r="B141" s="67">
        <f t="shared" ref="B141:B143" si="20">G77+E117</f>
        <v>0</v>
      </c>
      <c r="C141" s="123">
        <f t="shared" si="18"/>
        <v>0.288</v>
      </c>
      <c r="D141" s="40">
        <f t="shared" si="19"/>
        <v>0</v>
      </c>
    </row>
    <row r="142" hidden="1" customHeight="1" spans="1:4">
      <c r="A142" s="69" t="s">
        <v>41</v>
      </c>
      <c r="B142" s="70">
        <f t="shared" si="20"/>
        <v>0</v>
      </c>
      <c r="C142" s="124">
        <f t="shared" si="18"/>
        <v>0.288</v>
      </c>
      <c r="D142" s="72">
        <f t="shared" si="19"/>
        <v>0</v>
      </c>
    </row>
    <row r="143" hidden="1" customHeight="1" spans="1:4">
      <c r="A143" s="41" t="s">
        <v>42</v>
      </c>
      <c r="B143" s="53">
        <f t="shared" si="20"/>
        <v>0</v>
      </c>
      <c r="C143" s="125">
        <f t="shared" si="18"/>
        <v>0.288</v>
      </c>
      <c r="D143" s="42">
        <f t="shared" si="19"/>
        <v>0</v>
      </c>
    </row>
    <row r="145" customHeight="1" spans="1:4">
      <c r="A145" s="37" t="s">
        <v>83</v>
      </c>
      <c r="B145" s="56"/>
      <c r="C145" s="56"/>
      <c r="D145" s="38"/>
    </row>
    <row r="146" customHeight="1" spans="1:4">
      <c r="A146" s="97" t="s">
        <v>30</v>
      </c>
      <c r="B146" s="98" t="s">
        <v>31</v>
      </c>
      <c r="C146" s="98" t="s">
        <v>32</v>
      </c>
      <c r="D146" s="100" t="s">
        <v>37</v>
      </c>
    </row>
    <row r="147" hidden="1" customHeight="1" spans="1:4">
      <c r="A147" s="49" t="s">
        <v>38</v>
      </c>
      <c r="B147" s="50">
        <f ca="1">F74+E114</f>
        <v>0</v>
      </c>
      <c r="C147" s="101">
        <f>$B$133</f>
        <v>0.08</v>
      </c>
      <c r="D147" s="58">
        <f ca="1">B147*C147</f>
        <v>0</v>
      </c>
    </row>
    <row r="148" hidden="1" customHeight="1" spans="1:4">
      <c r="A148" s="59" t="s">
        <v>39</v>
      </c>
      <c r="B148" s="60">
        <f ca="1">F75+E115</f>
        <v>0</v>
      </c>
      <c r="C148" s="102">
        <f t="shared" ref="C148:C152" si="21">$B$133</f>
        <v>0.08</v>
      </c>
      <c r="D148" s="62">
        <f ca="1" t="shared" ref="D148:D152" si="22">B148*C148</f>
        <v>0</v>
      </c>
    </row>
    <row r="149" customHeight="1" spans="1:4">
      <c r="A149" s="63" t="str">
        <f>A16</f>
        <v>Eletricista (44h semanais)</v>
      </c>
      <c r="B149" s="64">
        <f>F76+E116</f>
        <v>2764.19288888889</v>
      </c>
      <c r="C149" s="103">
        <f t="shared" si="21"/>
        <v>0.08</v>
      </c>
      <c r="D149" s="66">
        <f t="shared" si="22"/>
        <v>221.135431111111</v>
      </c>
    </row>
    <row r="150" hidden="1" customHeight="1" spans="1:4">
      <c r="A150" s="39" t="s">
        <v>40</v>
      </c>
      <c r="B150" s="67">
        <f t="shared" ref="B150:B152" si="23">G77+E117</f>
        <v>0</v>
      </c>
      <c r="C150" s="104">
        <f t="shared" si="21"/>
        <v>0.08</v>
      </c>
      <c r="D150" s="40">
        <f t="shared" si="22"/>
        <v>0</v>
      </c>
    </row>
    <row r="151" hidden="1" customHeight="1" spans="1:4">
      <c r="A151" s="69" t="s">
        <v>41</v>
      </c>
      <c r="B151" s="70">
        <f t="shared" si="23"/>
        <v>0</v>
      </c>
      <c r="C151" s="105">
        <f t="shared" si="21"/>
        <v>0.08</v>
      </c>
      <c r="D151" s="72">
        <f t="shared" si="22"/>
        <v>0</v>
      </c>
    </row>
    <row r="152" hidden="1" customHeight="1" spans="1:4">
      <c r="A152" s="41" t="s">
        <v>42</v>
      </c>
      <c r="B152" s="53">
        <f t="shared" si="23"/>
        <v>0</v>
      </c>
      <c r="C152" s="106">
        <f t="shared" si="21"/>
        <v>0.08</v>
      </c>
      <c r="D152" s="42">
        <f t="shared" si="22"/>
        <v>0</v>
      </c>
    </row>
    <row r="154" customHeight="1" spans="1:4">
      <c r="A154" s="37" t="s">
        <v>69</v>
      </c>
      <c r="B154" s="56"/>
      <c r="C154" s="56"/>
      <c r="D154" s="38"/>
    </row>
    <row r="155" customHeight="1" spans="1:4">
      <c r="A155" s="97" t="s">
        <v>30</v>
      </c>
      <c r="B155" s="98" t="s">
        <v>84</v>
      </c>
      <c r="C155" s="98" t="s">
        <v>80</v>
      </c>
      <c r="D155" s="100" t="s">
        <v>58</v>
      </c>
    </row>
    <row r="156" hidden="1" customHeight="1" spans="1:4">
      <c r="A156" s="49" t="s">
        <v>38</v>
      </c>
      <c r="B156" s="50">
        <f ca="1">D138</f>
        <v>0</v>
      </c>
      <c r="C156" s="50">
        <f ca="1">D147</f>
        <v>0</v>
      </c>
      <c r="D156" s="58">
        <f ca="1">B156+C156</f>
        <v>0</v>
      </c>
    </row>
    <row r="157" hidden="1" customHeight="1" spans="1:4">
      <c r="A157" s="59" t="s">
        <v>39</v>
      </c>
      <c r="B157" s="60">
        <f ca="1" t="shared" ref="B157:B161" si="24">D139</f>
        <v>0</v>
      </c>
      <c r="C157" s="60">
        <f ca="1" t="shared" ref="C157:C161" si="25">D148</f>
        <v>0</v>
      </c>
      <c r="D157" s="62">
        <f ca="1" t="shared" ref="D157:D161" si="26">B157+C157</f>
        <v>0</v>
      </c>
    </row>
    <row r="158" customHeight="1" spans="1:4">
      <c r="A158" s="63" t="s">
        <v>53</v>
      </c>
      <c r="B158" s="64">
        <f t="shared" si="24"/>
        <v>796.087552</v>
      </c>
      <c r="C158" s="64">
        <f t="shared" si="25"/>
        <v>221.135431111111</v>
      </c>
      <c r="D158" s="66">
        <f t="shared" si="26"/>
        <v>1017.22298311111</v>
      </c>
    </row>
    <row r="159" hidden="1" customHeight="1" spans="1:4">
      <c r="A159" s="39" t="s">
        <v>40</v>
      </c>
      <c r="B159" s="67">
        <f t="shared" si="24"/>
        <v>0</v>
      </c>
      <c r="C159" s="67">
        <f t="shared" si="25"/>
        <v>0</v>
      </c>
      <c r="D159" s="40">
        <f t="shared" si="26"/>
        <v>0</v>
      </c>
    </row>
    <row r="160" hidden="1" customHeight="1" spans="1:4">
      <c r="A160" s="69" t="s">
        <v>41</v>
      </c>
      <c r="B160" s="70">
        <f t="shared" si="24"/>
        <v>0</v>
      </c>
      <c r="C160" s="70">
        <f t="shared" si="25"/>
        <v>0</v>
      </c>
      <c r="D160" s="72">
        <f t="shared" si="26"/>
        <v>0</v>
      </c>
    </row>
    <row r="161" hidden="1" customHeight="1" spans="1:8">
      <c r="A161" s="41" t="s">
        <v>42</v>
      </c>
      <c r="B161" s="53">
        <f t="shared" si="24"/>
        <v>0</v>
      </c>
      <c r="C161" s="53">
        <f t="shared" si="25"/>
        <v>0</v>
      </c>
      <c r="D161" s="42">
        <f t="shared" si="26"/>
        <v>0</v>
      </c>
      <c r="H161" s="33"/>
    </row>
    <row r="163" customHeight="1" spans="1:8">
      <c r="A163" s="35" t="s">
        <v>85</v>
      </c>
      <c r="B163" s="36"/>
      <c r="C163" s="36"/>
      <c r="D163" s="36"/>
      <c r="E163" s="36"/>
      <c r="F163" s="36"/>
      <c r="G163" s="36"/>
      <c r="H163" s="36"/>
    </row>
    <row r="164" ht="72.75" customHeight="1" spans="1:8">
      <c r="A164" s="31" t="s">
        <v>86</v>
      </c>
      <c r="B164" s="31"/>
      <c r="C164" s="31"/>
      <c r="D164" s="31"/>
      <c r="E164" s="31"/>
      <c r="F164" s="31"/>
      <c r="G164" s="31"/>
      <c r="H164" s="31"/>
    </row>
    <row r="166" customHeight="1" spans="1:7">
      <c r="A166" s="33" t="s">
        <v>87</v>
      </c>
      <c r="B166" s="33"/>
      <c r="C166" s="33"/>
      <c r="D166" s="33"/>
      <c r="E166" s="33"/>
      <c r="F166" s="33"/>
      <c r="G166" s="33"/>
    </row>
    <row r="167" ht="36" customHeight="1"/>
    <row r="168" customHeight="1" spans="1:5">
      <c r="A168" s="126" t="s">
        <v>88</v>
      </c>
      <c r="B168" s="127"/>
      <c r="C168" s="127"/>
      <c r="D168" s="127"/>
      <c r="E168" s="128"/>
    </row>
    <row r="169" ht="31.5" spans="1:5">
      <c r="A169" s="129" t="s">
        <v>30</v>
      </c>
      <c r="B169" s="129" t="s">
        <v>89</v>
      </c>
      <c r="C169" s="129" t="s">
        <v>90</v>
      </c>
      <c r="D169" s="130" t="s">
        <v>91</v>
      </c>
      <c r="E169" s="129" t="s">
        <v>92</v>
      </c>
    </row>
    <row r="170" hidden="1" customHeight="1" spans="1:5">
      <c r="A170" s="63" t="s">
        <v>38</v>
      </c>
      <c r="B170" s="64"/>
      <c r="C170" s="131">
        <v>2</v>
      </c>
      <c r="D170" s="131">
        <v>15</v>
      </c>
      <c r="E170" s="66">
        <f t="shared" ref="E170:E175" si="27">B170*C170*D170</f>
        <v>0</v>
      </c>
    </row>
    <row r="171" hidden="1" customHeight="1" spans="1:5">
      <c r="A171" s="63" t="s">
        <v>39</v>
      </c>
      <c r="B171" s="64">
        <f>B170</f>
        <v>0</v>
      </c>
      <c r="C171" s="131">
        <f t="shared" ref="C171:C175" si="28">C170</f>
        <v>2</v>
      </c>
      <c r="D171" s="131">
        <v>15</v>
      </c>
      <c r="E171" s="66">
        <f t="shared" si="27"/>
        <v>0</v>
      </c>
    </row>
    <row r="172" customHeight="1" spans="1:5">
      <c r="A172" s="63" t="str">
        <f>A16</f>
        <v>Eletricista (44h semanais)</v>
      </c>
      <c r="B172" s="64">
        <f>B171</f>
        <v>0</v>
      </c>
      <c r="C172" s="131">
        <v>0</v>
      </c>
      <c r="D172" s="131">
        <v>0</v>
      </c>
      <c r="E172" s="66">
        <f t="shared" si="27"/>
        <v>0</v>
      </c>
    </row>
    <row r="173" hidden="1" customHeight="1" spans="1:5">
      <c r="A173" s="39" t="s">
        <v>40</v>
      </c>
      <c r="B173" s="67">
        <f>B172</f>
        <v>0</v>
      </c>
      <c r="C173" s="132">
        <f t="shared" si="28"/>
        <v>0</v>
      </c>
      <c r="D173" s="132">
        <v>15</v>
      </c>
      <c r="E173" s="40">
        <f t="shared" si="27"/>
        <v>0</v>
      </c>
    </row>
    <row r="174" hidden="1" customHeight="1" spans="1:5">
      <c r="A174" s="69" t="s">
        <v>41</v>
      </c>
      <c r="B174" s="70">
        <f>B173</f>
        <v>0</v>
      </c>
      <c r="C174" s="133">
        <f t="shared" si="28"/>
        <v>0</v>
      </c>
      <c r="D174" s="133">
        <v>15</v>
      </c>
      <c r="E174" s="72">
        <f t="shared" si="27"/>
        <v>0</v>
      </c>
    </row>
    <row r="175" hidden="1" customHeight="1" spans="1:5">
      <c r="A175" s="41" t="s">
        <v>42</v>
      </c>
      <c r="B175" s="53">
        <f>B174</f>
        <v>0</v>
      </c>
      <c r="C175" s="134">
        <f t="shared" si="28"/>
        <v>0</v>
      </c>
      <c r="D175" s="134">
        <v>22</v>
      </c>
      <c r="E175" s="42">
        <f t="shared" si="27"/>
        <v>0</v>
      </c>
    </row>
    <row r="177" customHeight="1" spans="1:5">
      <c r="A177" s="43" t="s">
        <v>93</v>
      </c>
      <c r="B177" s="44"/>
      <c r="C177" s="44"/>
      <c r="D177" s="44"/>
      <c r="E177" s="45"/>
    </row>
    <row r="178" customHeight="1" spans="1:5">
      <c r="A178" s="97" t="s">
        <v>30</v>
      </c>
      <c r="B178" s="98" t="s">
        <v>31</v>
      </c>
      <c r="C178" s="98" t="s">
        <v>94</v>
      </c>
      <c r="D178" s="98" t="s">
        <v>32</v>
      </c>
      <c r="E178" s="100" t="s">
        <v>95</v>
      </c>
    </row>
    <row r="179" hidden="1" customHeight="1" spans="1:5">
      <c r="A179" s="49" t="s">
        <v>38</v>
      </c>
      <c r="B179" s="50">
        <f>B16</f>
        <v>1780.16</v>
      </c>
      <c r="C179" s="57">
        <v>0.5</v>
      </c>
      <c r="D179" s="57">
        <v>0.06</v>
      </c>
      <c r="E179" s="58">
        <f t="shared" ref="E179:E184" si="29">B179*C179*D179</f>
        <v>53.4048</v>
      </c>
    </row>
    <row r="180" hidden="1" customHeight="1" spans="1:5">
      <c r="A180" s="59" t="s">
        <v>39</v>
      </c>
      <c r="B180" s="60">
        <f>B16</f>
        <v>1780.16</v>
      </c>
      <c r="C180" s="61">
        <v>0.5</v>
      </c>
      <c r="D180" s="61">
        <v>0.06</v>
      </c>
      <c r="E180" s="62">
        <f t="shared" si="29"/>
        <v>53.4048</v>
      </c>
    </row>
    <row r="181" customHeight="1" spans="1:5">
      <c r="A181" s="63" t="str">
        <f>A16</f>
        <v>Eletricista (44h semanais)</v>
      </c>
      <c r="B181" s="64">
        <f>B16</f>
        <v>1780.16</v>
      </c>
      <c r="C181" s="65">
        <v>1</v>
      </c>
      <c r="D181" s="65">
        <v>0.06</v>
      </c>
      <c r="E181" s="66">
        <v>0</v>
      </c>
    </row>
    <row r="182" hidden="1" customHeight="1" spans="1:5">
      <c r="A182" s="39" t="s">
        <v>40</v>
      </c>
      <c r="B182" s="67">
        <f>B17</f>
        <v>0</v>
      </c>
      <c r="C182" s="68">
        <v>0.5</v>
      </c>
      <c r="D182" s="68">
        <v>0.06</v>
      </c>
      <c r="E182" s="40">
        <f t="shared" si="29"/>
        <v>0</v>
      </c>
    </row>
    <row r="183" hidden="1" customHeight="1" spans="1:5">
      <c r="A183" s="69" t="s">
        <v>41</v>
      </c>
      <c r="B183" s="70">
        <f>B17</f>
        <v>0</v>
      </c>
      <c r="C183" s="71">
        <v>0.5</v>
      </c>
      <c r="D183" s="71">
        <v>0.06</v>
      </c>
      <c r="E183" s="72">
        <f t="shared" si="29"/>
        <v>0</v>
      </c>
    </row>
    <row r="184" hidden="1" customHeight="1" spans="1:5">
      <c r="A184" s="41" t="s">
        <v>42</v>
      </c>
      <c r="B184" s="53">
        <f>B17</f>
        <v>0</v>
      </c>
      <c r="C184" s="73">
        <v>1</v>
      </c>
      <c r="D184" s="73">
        <v>0.06</v>
      </c>
      <c r="E184" s="42">
        <f t="shared" si="29"/>
        <v>0</v>
      </c>
    </row>
    <row r="186" customHeight="1" spans="1:4">
      <c r="A186" s="37" t="s">
        <v>96</v>
      </c>
      <c r="B186" s="56"/>
      <c r="C186" s="56"/>
      <c r="D186" s="38"/>
    </row>
    <row r="187" customHeight="1" spans="1:4">
      <c r="A187" s="97" t="s">
        <v>30</v>
      </c>
      <c r="B187" s="98" t="s">
        <v>92</v>
      </c>
      <c r="C187" s="98" t="s">
        <v>97</v>
      </c>
      <c r="D187" s="100" t="s">
        <v>98</v>
      </c>
    </row>
    <row r="188" hidden="1" customHeight="1" spans="1:4">
      <c r="A188" s="49" t="s">
        <v>38</v>
      </c>
      <c r="B188" s="50">
        <f t="shared" ref="B188:B193" si="30">E170</f>
        <v>0</v>
      </c>
      <c r="C188" s="50">
        <f t="shared" ref="C188:C193" si="31">E179</f>
        <v>53.4048</v>
      </c>
      <c r="D188" s="58">
        <f>B188-C188</f>
        <v>-53.4048</v>
      </c>
    </row>
    <row r="189" hidden="1" customHeight="1" spans="1:4">
      <c r="A189" s="59" t="s">
        <v>39</v>
      </c>
      <c r="B189" s="60">
        <f t="shared" si="30"/>
        <v>0</v>
      </c>
      <c r="C189" s="60">
        <f t="shared" si="31"/>
        <v>53.4048</v>
      </c>
      <c r="D189" s="62">
        <f t="shared" ref="D189:D193" si="32">B189-C189</f>
        <v>-53.4048</v>
      </c>
    </row>
    <row r="190" customHeight="1" spans="1:4">
      <c r="A190" s="63" t="str">
        <f>A16</f>
        <v>Eletricista (44h semanais)</v>
      </c>
      <c r="B190" s="64">
        <f t="shared" si="30"/>
        <v>0</v>
      </c>
      <c r="C190" s="64">
        <f t="shared" si="31"/>
        <v>0</v>
      </c>
      <c r="D190" s="66">
        <f t="shared" si="32"/>
        <v>0</v>
      </c>
    </row>
    <row r="191" hidden="1" customHeight="1" spans="1:4">
      <c r="A191" s="39" t="s">
        <v>40</v>
      </c>
      <c r="B191" s="67">
        <f t="shared" si="30"/>
        <v>0</v>
      </c>
      <c r="C191" s="67">
        <f t="shared" si="31"/>
        <v>0</v>
      </c>
      <c r="D191" s="40">
        <f t="shared" si="32"/>
        <v>0</v>
      </c>
    </row>
    <row r="192" hidden="1" customHeight="1" spans="1:4">
      <c r="A192" s="69" t="s">
        <v>41</v>
      </c>
      <c r="B192" s="70">
        <f t="shared" si="30"/>
        <v>0</v>
      </c>
      <c r="C192" s="70">
        <f t="shared" si="31"/>
        <v>0</v>
      </c>
      <c r="D192" s="72">
        <f t="shared" si="32"/>
        <v>0</v>
      </c>
    </row>
    <row r="193" hidden="1" customHeight="1" spans="1:8">
      <c r="A193" s="41" t="s">
        <v>42</v>
      </c>
      <c r="B193" s="53">
        <f t="shared" si="30"/>
        <v>0</v>
      </c>
      <c r="C193" s="53">
        <f t="shared" si="31"/>
        <v>0</v>
      </c>
      <c r="D193" s="42">
        <f t="shared" si="32"/>
        <v>0</v>
      </c>
      <c r="H193" s="33"/>
    </row>
    <row r="195" customHeight="1" spans="1:7">
      <c r="A195" s="33" t="s">
        <v>99</v>
      </c>
      <c r="B195" s="33"/>
      <c r="C195" s="33"/>
      <c r="D195" s="33"/>
      <c r="E195" s="33"/>
      <c r="F195" s="33"/>
      <c r="G195" s="33"/>
    </row>
    <row r="196" ht="31.5" customHeight="1"/>
    <row r="197" customHeight="1" spans="1:4">
      <c r="A197" s="37" t="s">
        <v>99</v>
      </c>
      <c r="B197" s="56"/>
      <c r="C197" s="56"/>
      <c r="D197" s="38"/>
    </row>
    <row r="198" ht="27" customHeight="1" spans="1:4">
      <c r="A198" s="46" t="s">
        <v>30</v>
      </c>
      <c r="B198" s="47" t="s">
        <v>100</v>
      </c>
      <c r="C198" s="76" t="s">
        <v>91</v>
      </c>
      <c r="D198" s="48" t="s">
        <v>37</v>
      </c>
    </row>
    <row r="199" hidden="1" customHeight="1" spans="1:4">
      <c r="A199" s="49" t="s">
        <v>38</v>
      </c>
      <c r="B199" s="50"/>
      <c r="C199" s="135">
        <f>D170</f>
        <v>15</v>
      </c>
      <c r="D199" s="58">
        <f>B199*C199</f>
        <v>0</v>
      </c>
    </row>
    <row r="200" hidden="1" customHeight="1" spans="1:4">
      <c r="A200" s="59" t="s">
        <v>39</v>
      </c>
      <c r="B200" s="60">
        <f>B199</f>
        <v>0</v>
      </c>
      <c r="C200" s="136">
        <f t="shared" ref="C200:C204" si="33">D171</f>
        <v>15</v>
      </c>
      <c r="D200" s="62">
        <f t="shared" ref="D200:D204" si="34">B200*C200</f>
        <v>0</v>
      </c>
    </row>
    <row r="201" customHeight="1" spans="1:4">
      <c r="A201" s="63" t="str">
        <f>A16</f>
        <v>Eletricista (44h semanais)</v>
      </c>
      <c r="B201" s="64">
        <v>26</v>
      </c>
      <c r="C201" s="131">
        <v>22</v>
      </c>
      <c r="D201" s="66">
        <f t="shared" si="34"/>
        <v>572</v>
      </c>
    </row>
    <row r="202" hidden="1" customHeight="1" spans="1:4">
      <c r="A202" s="39" t="s">
        <v>40</v>
      </c>
      <c r="B202" s="67">
        <f>B201</f>
        <v>26</v>
      </c>
      <c r="C202" s="132">
        <f t="shared" si="33"/>
        <v>15</v>
      </c>
      <c r="D202" s="40">
        <f t="shared" si="34"/>
        <v>390</v>
      </c>
    </row>
    <row r="203" hidden="1" customHeight="1" spans="1:4">
      <c r="A203" s="69" t="s">
        <v>41</v>
      </c>
      <c r="B203" s="70">
        <f>B202</f>
        <v>26</v>
      </c>
      <c r="C203" s="133">
        <f t="shared" si="33"/>
        <v>15</v>
      </c>
      <c r="D203" s="72">
        <f t="shared" si="34"/>
        <v>390</v>
      </c>
    </row>
    <row r="204" hidden="1" customHeight="1" spans="1:4">
      <c r="A204" s="41" t="s">
        <v>42</v>
      </c>
      <c r="B204" s="53">
        <f>B203</f>
        <v>26</v>
      </c>
      <c r="C204" s="134">
        <f t="shared" si="33"/>
        <v>22</v>
      </c>
      <c r="D204" s="42">
        <f t="shared" si="34"/>
        <v>572</v>
      </c>
    </row>
    <row r="206" customHeight="1" spans="1:4">
      <c r="A206" s="37" t="s">
        <v>101</v>
      </c>
      <c r="B206" s="56"/>
      <c r="C206" s="56"/>
      <c r="D206" s="38"/>
    </row>
    <row r="207" ht="27" customHeight="1" spans="1:4">
      <c r="A207" s="97" t="s">
        <v>30</v>
      </c>
      <c r="B207" s="98" t="s">
        <v>31</v>
      </c>
      <c r="C207" s="98" t="s">
        <v>32</v>
      </c>
      <c r="D207" s="100" t="s">
        <v>95</v>
      </c>
    </row>
    <row r="208" ht="27" customHeight="1" spans="1:4">
      <c r="A208" s="49" t="str">
        <f>A16</f>
        <v>Eletricista (44h semanais)</v>
      </c>
      <c r="B208" s="50">
        <f>D201</f>
        <v>572</v>
      </c>
      <c r="C208" s="57">
        <v>0.01</v>
      </c>
      <c r="D208" s="58">
        <f>B208*C208</f>
        <v>5.72</v>
      </c>
    </row>
    <row r="209" hidden="1" customHeight="1" spans="1:4">
      <c r="A209" s="69" t="s">
        <v>39</v>
      </c>
      <c r="B209" s="70">
        <f t="shared" ref="B209:B213" si="35">D200</f>
        <v>0</v>
      </c>
      <c r="C209" s="71">
        <f>C208</f>
        <v>0.01</v>
      </c>
      <c r="D209" s="72">
        <f t="shared" ref="D209:D213" si="36">B209*C209</f>
        <v>0</v>
      </c>
    </row>
    <row r="210" hidden="1" customHeight="1" spans="1:4">
      <c r="A210" s="69" t="str">
        <f>A16</f>
        <v>Eletricista (44h semanais)</v>
      </c>
      <c r="B210" s="70">
        <f>0</f>
        <v>0</v>
      </c>
      <c r="C210" s="71">
        <f>C209</f>
        <v>0.01</v>
      </c>
      <c r="D210" s="72">
        <f t="shared" si="36"/>
        <v>0</v>
      </c>
    </row>
    <row r="211" hidden="1" customHeight="1" spans="1:4">
      <c r="A211" s="69" t="s">
        <v>40</v>
      </c>
      <c r="B211" s="70">
        <f t="shared" si="35"/>
        <v>390</v>
      </c>
      <c r="C211" s="71">
        <f>C210</f>
        <v>0.01</v>
      </c>
      <c r="D211" s="72">
        <f t="shared" si="36"/>
        <v>3.9</v>
      </c>
    </row>
    <row r="212" hidden="1" customHeight="1" spans="1:4">
      <c r="A212" s="69" t="s">
        <v>41</v>
      </c>
      <c r="B212" s="70">
        <f t="shared" si="35"/>
        <v>390</v>
      </c>
      <c r="C212" s="71">
        <f>C211</f>
        <v>0.01</v>
      </c>
      <c r="D212" s="72">
        <f t="shared" si="36"/>
        <v>3.9</v>
      </c>
    </row>
    <row r="213" hidden="1" customHeight="1" spans="1:4">
      <c r="A213" s="41" t="s">
        <v>42</v>
      </c>
      <c r="B213" s="53">
        <f t="shared" si="35"/>
        <v>572</v>
      </c>
      <c r="C213" s="73">
        <f>C212</f>
        <v>0.01</v>
      </c>
      <c r="D213" s="42">
        <f t="shared" si="36"/>
        <v>5.72</v>
      </c>
    </row>
    <row r="215" customHeight="1" spans="1:4">
      <c r="A215" s="37" t="s">
        <v>102</v>
      </c>
      <c r="B215" s="56"/>
      <c r="C215" s="56"/>
      <c r="D215" s="38"/>
    </row>
    <row r="216" customHeight="1" spans="1:4">
      <c r="A216" s="97" t="s">
        <v>30</v>
      </c>
      <c r="B216" s="98" t="s">
        <v>92</v>
      </c>
      <c r="C216" s="98" t="s">
        <v>95</v>
      </c>
      <c r="D216" s="100" t="s">
        <v>98</v>
      </c>
    </row>
    <row r="217" hidden="1" customHeight="1" spans="1:4">
      <c r="A217" s="49" t="s">
        <v>38</v>
      </c>
      <c r="B217" s="50">
        <f>D199</f>
        <v>0</v>
      </c>
      <c r="C217" s="50">
        <f>D208</f>
        <v>5.72</v>
      </c>
      <c r="D217" s="58">
        <f>B217-C217</f>
        <v>-5.72</v>
      </c>
    </row>
    <row r="218" hidden="1" customHeight="1" spans="1:4">
      <c r="A218" s="59" t="s">
        <v>39</v>
      </c>
      <c r="B218" s="60">
        <f t="shared" ref="B218:B222" si="37">D200</f>
        <v>0</v>
      </c>
      <c r="C218" s="60">
        <f t="shared" ref="C218:C222" si="38">D209</f>
        <v>0</v>
      </c>
      <c r="D218" s="62">
        <f t="shared" ref="D218:D222" si="39">B218-C218</f>
        <v>0</v>
      </c>
    </row>
    <row r="219" customHeight="1" spans="1:4">
      <c r="A219" s="63" t="str">
        <f>A16</f>
        <v>Eletricista (44h semanais)</v>
      </c>
      <c r="B219" s="64">
        <f t="shared" si="37"/>
        <v>572</v>
      </c>
      <c r="C219" s="64">
        <f>D208</f>
        <v>5.72</v>
      </c>
      <c r="D219" s="66">
        <f t="shared" si="39"/>
        <v>566.28</v>
      </c>
    </row>
    <row r="220" hidden="1" customHeight="1" spans="1:4">
      <c r="A220" s="39" t="s">
        <v>40</v>
      </c>
      <c r="B220" s="67">
        <f t="shared" si="37"/>
        <v>390</v>
      </c>
      <c r="C220" s="67">
        <f t="shared" si="38"/>
        <v>3.9</v>
      </c>
      <c r="D220" s="40">
        <f t="shared" si="39"/>
        <v>386.1</v>
      </c>
    </row>
    <row r="221" hidden="1" customHeight="1" spans="1:4">
      <c r="A221" s="69" t="s">
        <v>41</v>
      </c>
      <c r="B221" s="70">
        <f t="shared" si="37"/>
        <v>390</v>
      </c>
      <c r="C221" s="70">
        <f t="shared" si="38"/>
        <v>3.9</v>
      </c>
      <c r="D221" s="72">
        <f t="shared" si="39"/>
        <v>386.1</v>
      </c>
    </row>
    <row r="222" hidden="1" customHeight="1" spans="1:8">
      <c r="A222" s="41" t="s">
        <v>42</v>
      </c>
      <c r="B222" s="53">
        <f t="shared" si="37"/>
        <v>572</v>
      </c>
      <c r="C222" s="53">
        <f t="shared" si="38"/>
        <v>5.72</v>
      </c>
      <c r="D222" s="42">
        <f t="shared" si="39"/>
        <v>566.28</v>
      </c>
      <c r="H222" s="33"/>
    </row>
    <row r="224" ht="51.75" customHeight="1" spans="1:8">
      <c r="A224" s="27" t="s">
        <v>103</v>
      </c>
      <c r="B224" s="27"/>
      <c r="C224" s="27"/>
      <c r="D224" s="27"/>
      <c r="E224" s="27"/>
      <c r="F224" s="27"/>
      <c r="G224" s="27"/>
      <c r="H224" s="27"/>
    </row>
    <row r="226" customHeight="1" spans="1:4">
      <c r="A226" s="137" t="s">
        <v>104</v>
      </c>
      <c r="B226" s="138"/>
      <c r="C226" s="138"/>
      <c r="D226" s="139"/>
    </row>
    <row r="227" customHeight="1" spans="1:4">
      <c r="A227" s="140" t="s">
        <v>30</v>
      </c>
      <c r="B227" s="129" t="s">
        <v>37</v>
      </c>
      <c r="C227" s="129" t="s">
        <v>105</v>
      </c>
      <c r="D227" s="141" t="s">
        <v>98</v>
      </c>
    </row>
    <row r="228" hidden="1" customHeight="1" spans="1:4">
      <c r="A228" s="142" t="s">
        <v>38</v>
      </c>
      <c r="B228" s="143"/>
      <c r="C228" s="143"/>
      <c r="D228" s="143"/>
    </row>
    <row r="229" hidden="1" customHeight="1" spans="1:4">
      <c r="A229" s="144" t="s">
        <v>39</v>
      </c>
      <c r="B229" s="145"/>
      <c r="C229" s="145"/>
      <c r="D229" s="145"/>
    </row>
    <row r="230" customHeight="1" spans="1:4">
      <c r="A230" s="146" t="str">
        <f>A16</f>
        <v>Eletricista (44h semanais)</v>
      </c>
      <c r="B230" s="147">
        <v>100</v>
      </c>
      <c r="C230" s="147">
        <v>1</v>
      </c>
      <c r="D230" s="148">
        <f>B230*C230</f>
        <v>100</v>
      </c>
    </row>
    <row r="231" customHeight="1" spans="2:4">
      <c r="B231" s="149"/>
      <c r="C231" s="149"/>
      <c r="D231" s="150"/>
    </row>
    <row r="232" ht="51.75" customHeight="1" spans="1:8">
      <c r="A232" s="27" t="s">
        <v>106</v>
      </c>
      <c r="B232" s="27"/>
      <c r="C232" s="27"/>
      <c r="D232" s="27"/>
      <c r="E232" s="27"/>
      <c r="F232" s="27"/>
      <c r="G232" s="27"/>
      <c r="H232" s="27"/>
    </row>
    <row r="234" customHeight="1" spans="1:4">
      <c r="A234" s="37" t="s">
        <v>107</v>
      </c>
      <c r="B234" s="56"/>
      <c r="C234" s="56"/>
      <c r="D234" s="38"/>
    </row>
    <row r="235" customHeight="1" spans="1:4">
      <c r="A235" s="97" t="s">
        <v>30</v>
      </c>
      <c r="B235" s="98" t="s">
        <v>37</v>
      </c>
      <c r="C235" s="98" t="s">
        <v>105</v>
      </c>
      <c r="D235" s="100" t="s">
        <v>98</v>
      </c>
    </row>
    <row r="236" hidden="1" customHeight="1" spans="1:4">
      <c r="A236" s="49" t="s">
        <v>38</v>
      </c>
      <c r="B236" s="50"/>
      <c r="C236" s="50"/>
      <c r="D236" s="58"/>
    </row>
    <row r="237" hidden="1" customHeight="1" spans="1:4">
      <c r="A237" s="59" t="s">
        <v>39</v>
      </c>
      <c r="B237" s="60"/>
      <c r="C237" s="60"/>
      <c r="D237" s="62"/>
    </row>
    <row r="238" customHeight="1" spans="1:4">
      <c r="A238" s="63" t="str">
        <f>A16</f>
        <v>Eletricista (44h semanais)</v>
      </c>
      <c r="B238" s="64">
        <v>47.11</v>
      </c>
      <c r="C238" s="64">
        <v>1</v>
      </c>
      <c r="D238" s="66">
        <f>B238*C238</f>
        <v>47.11</v>
      </c>
    </row>
    <row r="239" hidden="1" customHeight="1" spans="1:4">
      <c r="A239" s="39" t="s">
        <v>40</v>
      </c>
      <c r="B239" s="67"/>
      <c r="C239" s="67"/>
      <c r="D239" s="40"/>
    </row>
    <row r="240" hidden="1" customHeight="1" spans="1:4">
      <c r="A240" s="69" t="s">
        <v>41</v>
      </c>
      <c r="B240" s="70"/>
      <c r="C240" s="70"/>
      <c r="D240" s="72"/>
    </row>
    <row r="241" hidden="1" customHeight="1" spans="1:8">
      <c r="A241" s="41" t="s">
        <v>42</v>
      </c>
      <c r="B241" s="53"/>
      <c r="C241" s="53"/>
      <c r="D241" s="42"/>
      <c r="H241" s="33"/>
    </row>
    <row r="243" ht="46.5" customHeight="1" spans="1:8">
      <c r="A243" s="27" t="s">
        <v>108</v>
      </c>
      <c r="B243" s="27"/>
      <c r="C243" s="27"/>
      <c r="D243" s="27"/>
      <c r="E243" s="27"/>
      <c r="F243" s="27"/>
      <c r="G243" s="27"/>
      <c r="H243" s="27"/>
    </row>
    <row r="245" customHeight="1" spans="1:4">
      <c r="A245" s="37" t="s">
        <v>109</v>
      </c>
      <c r="B245" s="56"/>
      <c r="C245" s="56"/>
      <c r="D245" s="38"/>
    </row>
    <row r="246" customHeight="1" spans="1:4">
      <c r="A246" s="97" t="s">
        <v>30</v>
      </c>
      <c r="B246" s="98" t="s">
        <v>37</v>
      </c>
      <c r="C246" s="98" t="s">
        <v>105</v>
      </c>
      <c r="D246" s="100" t="s">
        <v>98</v>
      </c>
    </row>
    <row r="247" hidden="1" customHeight="1" spans="1:4">
      <c r="A247" s="49" t="s">
        <v>38</v>
      </c>
      <c r="B247" s="50"/>
      <c r="C247" s="50"/>
      <c r="D247" s="58"/>
    </row>
    <row r="248" hidden="1" customHeight="1" spans="1:4">
      <c r="A248" s="59" t="s">
        <v>39</v>
      </c>
      <c r="B248" s="60"/>
      <c r="C248" s="60"/>
      <c r="D248" s="62"/>
    </row>
    <row r="249" customHeight="1" spans="1:4">
      <c r="A249" s="63" t="str">
        <f>A16</f>
        <v>Eletricista (44h semanais)</v>
      </c>
      <c r="B249" s="64">
        <v>246.47</v>
      </c>
      <c r="C249" s="64">
        <f>6/12</f>
        <v>0.5</v>
      </c>
      <c r="D249" s="66">
        <f>B249*C249</f>
        <v>123.235</v>
      </c>
    </row>
    <row r="250" customHeight="1" spans="2:4">
      <c r="B250" s="149"/>
      <c r="C250" s="149"/>
      <c r="D250" s="150"/>
    </row>
    <row r="251" ht="46.5" customHeight="1" spans="1:8">
      <c r="A251" s="27" t="s">
        <v>110</v>
      </c>
      <c r="B251" s="27"/>
      <c r="C251" s="27"/>
      <c r="D251" s="27"/>
      <c r="E251" s="27"/>
      <c r="F251" s="27"/>
      <c r="G251" s="27"/>
      <c r="H251" s="27"/>
    </row>
    <row r="253" customHeight="1" spans="1:4">
      <c r="A253" s="37" t="s">
        <v>111</v>
      </c>
      <c r="B253" s="56"/>
      <c r="C253" s="56"/>
      <c r="D253" s="38"/>
    </row>
    <row r="254" customHeight="1" spans="1:4">
      <c r="A254" s="97" t="s">
        <v>30</v>
      </c>
      <c r="B254" s="98" t="s">
        <v>37</v>
      </c>
      <c r="C254" s="98" t="s">
        <v>105</v>
      </c>
      <c r="D254" s="100" t="s">
        <v>98</v>
      </c>
    </row>
    <row r="255" hidden="1" customHeight="1" spans="1:4">
      <c r="A255" s="49" t="s">
        <v>38</v>
      </c>
      <c r="B255" s="50"/>
      <c r="C255" s="50"/>
      <c r="D255" s="58"/>
    </row>
    <row r="256" hidden="1" customHeight="1" spans="1:4">
      <c r="A256" s="59" t="s">
        <v>39</v>
      </c>
      <c r="B256" s="60"/>
      <c r="C256" s="60"/>
      <c r="D256" s="62"/>
    </row>
    <row r="257" customHeight="1" spans="1:4">
      <c r="A257" s="63" t="str">
        <f>A16</f>
        <v>Eletricista (44h semanais)</v>
      </c>
      <c r="B257" s="64">
        <f>B16*3</f>
        <v>5340.48</v>
      </c>
      <c r="C257" s="64">
        <f>1/60</f>
        <v>0.0166666666666667</v>
      </c>
      <c r="D257" s="66">
        <f>B257*C257</f>
        <v>89.008</v>
      </c>
    </row>
    <row r="258" hidden="1" customHeight="1" spans="1:4">
      <c r="A258" s="39" t="s">
        <v>40</v>
      </c>
      <c r="B258" s="67"/>
      <c r="C258" s="67"/>
      <c r="D258" s="40"/>
    </row>
    <row r="259" hidden="1" customHeight="1" spans="1:4">
      <c r="A259" s="69" t="s">
        <v>41</v>
      </c>
      <c r="B259" s="70"/>
      <c r="C259" s="70"/>
      <c r="D259" s="72"/>
    </row>
    <row r="260" hidden="1" customHeight="1" spans="1:8">
      <c r="A260" s="41" t="s">
        <v>42</v>
      </c>
      <c r="B260" s="53"/>
      <c r="C260" s="53"/>
      <c r="D260" s="42"/>
      <c r="H260" s="19"/>
    </row>
    <row r="262" customHeight="1" spans="1:8">
      <c r="A262" s="84" t="s">
        <v>85</v>
      </c>
      <c r="B262" s="85"/>
      <c r="C262" s="85"/>
      <c r="D262" s="85"/>
      <c r="E262" s="85"/>
      <c r="F262" s="85"/>
      <c r="G262" s="85"/>
      <c r="H262" s="86"/>
    </row>
    <row r="263" s="27" customFormat="1" ht="43.5" customHeight="1" spans="1:8">
      <c r="A263" s="151" t="s">
        <v>30</v>
      </c>
      <c r="B263" s="99" t="s">
        <v>112</v>
      </c>
      <c r="C263" s="99" t="s">
        <v>113</v>
      </c>
      <c r="D263" s="99" t="s">
        <v>114</v>
      </c>
      <c r="E263" s="99" t="s">
        <v>115</v>
      </c>
      <c r="F263" s="99" t="s">
        <v>116</v>
      </c>
      <c r="G263" s="99" t="s">
        <v>117</v>
      </c>
      <c r="H263" s="152" t="s">
        <v>58</v>
      </c>
    </row>
    <row r="264" hidden="1" customHeight="1" spans="1:8">
      <c r="A264" s="153" t="s">
        <v>38</v>
      </c>
      <c r="B264" s="50">
        <f>D188</f>
        <v>-53.4048</v>
      </c>
      <c r="C264" s="50">
        <f>D217</f>
        <v>-5.72</v>
      </c>
      <c r="D264" s="50">
        <f>D236</f>
        <v>0</v>
      </c>
      <c r="E264" s="50">
        <f t="shared" ref="E264:G269" si="40">D255</f>
        <v>0</v>
      </c>
      <c r="F264" s="50">
        <f t="shared" si="40"/>
        <v>0</v>
      </c>
      <c r="G264" s="50">
        <f t="shared" si="40"/>
        <v>0</v>
      </c>
      <c r="H264" s="154">
        <f>SUM(B264:E264)</f>
        <v>-59.1248</v>
      </c>
    </row>
    <row r="265" hidden="1" customHeight="1" spans="1:8">
      <c r="A265" s="144" t="s">
        <v>39</v>
      </c>
      <c r="B265" s="60">
        <f t="shared" ref="B265:B269" si="41">D189</f>
        <v>-53.4048</v>
      </c>
      <c r="C265" s="60">
        <f t="shared" ref="C265:C269" si="42">D218</f>
        <v>0</v>
      </c>
      <c r="D265" s="60">
        <f t="shared" ref="D265:D269" si="43">D237</f>
        <v>0</v>
      </c>
      <c r="E265" s="60">
        <f t="shared" si="40"/>
        <v>0</v>
      </c>
      <c r="F265" s="60">
        <f t="shared" si="40"/>
        <v>0</v>
      </c>
      <c r="G265" s="60">
        <f t="shared" si="40"/>
        <v>0</v>
      </c>
      <c r="H265" s="155">
        <f>SUM(B265:E265)</f>
        <v>-53.4048</v>
      </c>
    </row>
    <row r="266" customHeight="1" spans="1:8">
      <c r="A266" s="156" t="str">
        <f>A16</f>
        <v>Eletricista (44h semanais)</v>
      </c>
      <c r="B266" s="157">
        <f t="shared" si="41"/>
        <v>0</v>
      </c>
      <c r="C266" s="157">
        <f t="shared" si="42"/>
        <v>566.28</v>
      </c>
      <c r="D266" s="157">
        <f>D230</f>
        <v>100</v>
      </c>
      <c r="E266" s="157">
        <f>D238</f>
        <v>47.11</v>
      </c>
      <c r="F266" s="157">
        <f>D249</f>
        <v>123.235</v>
      </c>
      <c r="G266" s="157">
        <f>D257</f>
        <v>89.008</v>
      </c>
      <c r="H266" s="158">
        <f>SUM(B266:G266)</f>
        <v>925.633</v>
      </c>
    </row>
    <row r="267" hidden="1" customHeight="1" spans="1:6">
      <c r="A267" s="39" t="s">
        <v>40</v>
      </c>
      <c r="B267" s="67">
        <f t="shared" si="41"/>
        <v>0</v>
      </c>
      <c r="C267" s="67">
        <f t="shared" si="42"/>
        <v>386.1</v>
      </c>
      <c r="D267" s="67">
        <f t="shared" si="43"/>
        <v>0</v>
      </c>
      <c r="E267" s="67">
        <f t="shared" si="40"/>
        <v>0</v>
      </c>
      <c r="F267" s="40">
        <f t="shared" ref="F267:F269" si="44">SUM(B267:E267)</f>
        <v>386.1</v>
      </c>
    </row>
    <row r="268" hidden="1" customHeight="1" spans="1:6">
      <c r="A268" s="69" t="s">
        <v>41</v>
      </c>
      <c r="B268" s="70">
        <f t="shared" si="41"/>
        <v>0</v>
      </c>
      <c r="C268" s="70">
        <f t="shared" si="42"/>
        <v>386.1</v>
      </c>
      <c r="D268" s="70">
        <f t="shared" si="43"/>
        <v>0</v>
      </c>
      <c r="E268" s="70">
        <f t="shared" si="40"/>
        <v>0</v>
      </c>
      <c r="F268" s="72">
        <f t="shared" si="44"/>
        <v>386.1</v>
      </c>
    </row>
    <row r="269" hidden="1" customHeight="1" spans="1:8">
      <c r="A269" s="41" t="s">
        <v>42</v>
      </c>
      <c r="B269" s="53">
        <f t="shared" si="41"/>
        <v>0</v>
      </c>
      <c r="C269" s="53">
        <f t="shared" si="42"/>
        <v>566.28</v>
      </c>
      <c r="D269" s="53">
        <f t="shared" si="43"/>
        <v>0</v>
      </c>
      <c r="E269" s="53">
        <f t="shared" si="40"/>
        <v>0</v>
      </c>
      <c r="F269" s="42">
        <f t="shared" si="44"/>
        <v>566.28</v>
      </c>
      <c r="H269" s="33"/>
    </row>
    <row r="271" customHeight="1" spans="1:8">
      <c r="A271" s="34" t="s">
        <v>59</v>
      </c>
      <c r="B271" s="34"/>
      <c r="C271" s="34"/>
      <c r="D271" s="34"/>
      <c r="E271" s="34"/>
      <c r="F271" s="34"/>
      <c r="G271" s="34"/>
      <c r="H271" s="34"/>
    </row>
    <row r="273" customHeight="1" spans="1:5">
      <c r="A273" s="43" t="s">
        <v>59</v>
      </c>
      <c r="B273" s="44"/>
      <c r="C273" s="44"/>
      <c r="D273" s="44"/>
      <c r="E273" s="45"/>
    </row>
    <row r="274" customHeight="1" spans="1:5">
      <c r="A274" s="97" t="s">
        <v>30</v>
      </c>
      <c r="B274" s="98" t="s">
        <v>118</v>
      </c>
      <c r="C274" s="98" t="s">
        <v>119</v>
      </c>
      <c r="D274" s="98" t="s">
        <v>120</v>
      </c>
      <c r="E274" s="100" t="s">
        <v>58</v>
      </c>
    </row>
    <row r="275" hidden="1" customHeight="1" spans="1:5">
      <c r="A275" s="49" t="s">
        <v>38</v>
      </c>
      <c r="B275" s="50">
        <f ca="1" t="shared" ref="B275:B280" si="45">E114</f>
        <v>0</v>
      </c>
      <c r="C275" s="50">
        <f ca="1" t="shared" ref="C275:C280" si="46">D156</f>
        <v>0</v>
      </c>
      <c r="D275" s="50">
        <f>H264</f>
        <v>-59.1248</v>
      </c>
      <c r="E275" s="58">
        <f ca="1" t="shared" ref="E275:E280" si="47">SUM(B275:D275)</f>
        <v>0</v>
      </c>
    </row>
    <row r="276" hidden="1" customHeight="1" spans="1:5">
      <c r="A276" s="59" t="s">
        <v>39</v>
      </c>
      <c r="B276" s="60">
        <f ca="1" t="shared" si="45"/>
        <v>0</v>
      </c>
      <c r="C276" s="60">
        <f ca="1" t="shared" si="46"/>
        <v>0</v>
      </c>
      <c r="D276" s="60">
        <f>H265</f>
        <v>-53.4048</v>
      </c>
      <c r="E276" s="62">
        <f ca="1" t="shared" si="47"/>
        <v>0</v>
      </c>
    </row>
    <row r="277" customHeight="1" spans="1:5">
      <c r="A277" s="159" t="str">
        <f>A16</f>
        <v>Eletricista (44h semanais)</v>
      </c>
      <c r="B277" s="160">
        <f t="shared" si="45"/>
        <v>449.984888888889</v>
      </c>
      <c r="C277" s="160">
        <f t="shared" si="46"/>
        <v>1017.22298311111</v>
      </c>
      <c r="D277" s="160">
        <f>H266</f>
        <v>925.633</v>
      </c>
      <c r="E277" s="161">
        <f t="shared" si="47"/>
        <v>2392.840872</v>
      </c>
    </row>
    <row r="278" hidden="1" customHeight="1" spans="1:5">
      <c r="A278" s="39" t="s">
        <v>40</v>
      </c>
      <c r="B278" s="67">
        <f t="shared" si="45"/>
        <v>0</v>
      </c>
      <c r="C278" s="67">
        <f t="shared" si="46"/>
        <v>0</v>
      </c>
      <c r="D278" s="67">
        <f t="shared" ref="D278:D280" si="48">F267</f>
        <v>386.1</v>
      </c>
      <c r="E278" s="40">
        <f t="shared" si="47"/>
        <v>386.1</v>
      </c>
    </row>
    <row r="279" hidden="1" customHeight="1" spans="1:5">
      <c r="A279" s="69" t="s">
        <v>41</v>
      </c>
      <c r="B279" s="70">
        <f t="shared" si="45"/>
        <v>0</v>
      </c>
      <c r="C279" s="70">
        <f t="shared" si="46"/>
        <v>0</v>
      </c>
      <c r="D279" s="70">
        <f t="shared" si="48"/>
        <v>386.1</v>
      </c>
      <c r="E279" s="72">
        <f t="shared" si="47"/>
        <v>386.1</v>
      </c>
    </row>
    <row r="280" hidden="1" customHeight="1" spans="1:8">
      <c r="A280" s="41" t="s">
        <v>42</v>
      </c>
      <c r="B280" s="53">
        <f t="shared" si="45"/>
        <v>0</v>
      </c>
      <c r="C280" s="53">
        <f t="shared" si="46"/>
        <v>0</v>
      </c>
      <c r="D280" s="53">
        <f t="shared" si="48"/>
        <v>566.28</v>
      </c>
      <c r="E280" s="42">
        <f t="shared" si="47"/>
        <v>566.28</v>
      </c>
      <c r="H280" s="33"/>
    </row>
    <row r="282" customHeight="1" spans="1:8">
      <c r="A282" s="34" t="s">
        <v>121</v>
      </c>
      <c r="B282" s="34"/>
      <c r="C282" s="34"/>
      <c r="D282" s="34"/>
      <c r="E282" s="34"/>
      <c r="F282" s="34"/>
      <c r="G282" s="34"/>
      <c r="H282" s="34"/>
    </row>
    <row r="283" ht="53.25" customHeight="1" spans="1:8">
      <c r="A283" s="31" t="s">
        <v>122</v>
      </c>
      <c r="B283" s="31"/>
      <c r="C283" s="31"/>
      <c r="D283" s="31"/>
      <c r="E283" s="31"/>
      <c r="F283" s="31"/>
      <c r="G283" s="31"/>
      <c r="H283" s="31"/>
    </row>
    <row r="285" ht="42.75" customHeight="1" spans="1:2">
      <c r="A285" s="162" t="s">
        <v>123</v>
      </c>
      <c r="B285" s="163"/>
    </row>
    <row r="286" ht="16.5" spans="1:2">
      <c r="A286" s="37" t="s">
        <v>124</v>
      </c>
      <c r="B286" s="38" t="s">
        <v>32</v>
      </c>
    </row>
    <row r="287" ht="31.5" spans="1:2">
      <c r="A287" s="164" t="s">
        <v>125</v>
      </c>
      <c r="B287" s="165">
        <v>1</v>
      </c>
    </row>
    <row r="288" ht="31.5" spans="1:2">
      <c r="A288" s="166" t="s">
        <v>126</v>
      </c>
      <c r="B288" s="167">
        <f>B287*45%</f>
        <v>0.45</v>
      </c>
    </row>
    <row r="289" ht="31.5" spans="1:2">
      <c r="A289" s="166" t="s">
        <v>127</v>
      </c>
      <c r="B289" s="167">
        <f>B287*55%</f>
        <v>0.55</v>
      </c>
    </row>
    <row r="290" ht="32.25" customHeight="1" spans="1:2">
      <c r="A290" s="168" t="s">
        <v>128</v>
      </c>
      <c r="B290" s="169"/>
    </row>
    <row r="291" ht="30" customHeight="1" spans="1:2">
      <c r="A291" s="170" t="s">
        <v>129</v>
      </c>
      <c r="B291" s="171"/>
    </row>
    <row r="292" customHeight="1" spans="1:8">
      <c r="A292" s="37" t="s">
        <v>81</v>
      </c>
      <c r="B292" s="172">
        <f>SUM(B288:B291)</f>
        <v>1</v>
      </c>
      <c r="H292" s="33"/>
    </row>
    <row r="294" customHeight="1" spans="1:8">
      <c r="A294" s="35" t="s">
        <v>130</v>
      </c>
      <c r="B294" s="36"/>
      <c r="C294" s="36"/>
      <c r="D294" s="36"/>
      <c r="E294" s="36"/>
      <c r="F294" s="36"/>
      <c r="G294" s="36"/>
      <c r="H294" s="36"/>
    </row>
    <row r="295" ht="106.5" customHeight="1" spans="1:8">
      <c r="A295" s="31" t="s">
        <v>131</v>
      </c>
      <c r="B295" s="31"/>
      <c r="C295" s="31"/>
      <c r="D295" s="31"/>
      <c r="E295" s="31"/>
      <c r="F295" s="31"/>
      <c r="G295" s="31"/>
      <c r="H295" s="31"/>
    </row>
    <row r="296" ht="15.75"/>
    <row r="297" customHeight="1" spans="1:4">
      <c r="A297" s="307" t="s">
        <v>132</v>
      </c>
      <c r="B297" s="308"/>
      <c r="C297" s="308"/>
      <c r="D297" s="309"/>
    </row>
    <row r="298" ht="30" customHeight="1" spans="1:4">
      <c r="A298" s="310" t="s">
        <v>30</v>
      </c>
      <c r="B298" s="98" t="s">
        <v>31</v>
      </c>
      <c r="C298" s="99" t="s">
        <v>62</v>
      </c>
      <c r="D298" s="311" t="s">
        <v>37</v>
      </c>
    </row>
    <row r="299" hidden="1" customHeight="1" spans="1:4">
      <c r="A299" s="153" t="s">
        <v>38</v>
      </c>
      <c r="B299" s="50">
        <f ca="1">F74+(E275-D138)</f>
        <v>0</v>
      </c>
      <c r="C299" s="77">
        <v>12</v>
      </c>
      <c r="D299" s="154">
        <f ca="1">B299/C299</f>
        <v>0</v>
      </c>
    </row>
    <row r="300" hidden="1" customHeight="1" spans="1:4">
      <c r="A300" s="144" t="s">
        <v>39</v>
      </c>
      <c r="B300" s="60">
        <f ca="1">F75+(E276-D139)</f>
        <v>0</v>
      </c>
      <c r="C300" s="173">
        <f>C299</f>
        <v>12</v>
      </c>
      <c r="D300" s="155">
        <f ca="1" t="shared" ref="D300:D304" si="49">B300/C300</f>
        <v>0</v>
      </c>
    </row>
    <row r="301" customHeight="1" spans="1:4">
      <c r="A301" s="156" t="str">
        <f>A16</f>
        <v>Eletricista (44h semanais)</v>
      </c>
      <c r="B301" s="157">
        <f>F76+(E277-D140)</f>
        <v>3910.96132</v>
      </c>
      <c r="C301" s="312">
        <f>C300</f>
        <v>12</v>
      </c>
      <c r="D301" s="158">
        <f t="shared" si="49"/>
        <v>325.913443333333</v>
      </c>
    </row>
    <row r="302" hidden="1" customHeight="1" spans="1:4">
      <c r="A302" s="39" t="s">
        <v>40</v>
      </c>
      <c r="B302" s="67">
        <f>G77+(E278-D141)</f>
        <v>386.1</v>
      </c>
      <c r="C302" s="91">
        <f>C301</f>
        <v>12</v>
      </c>
      <c r="D302" s="40">
        <f t="shared" si="49"/>
        <v>32.175</v>
      </c>
    </row>
    <row r="303" hidden="1" customHeight="1" spans="1:4">
      <c r="A303" s="69" t="s">
        <v>41</v>
      </c>
      <c r="B303" s="70">
        <f>G78+(E279-D142)</f>
        <v>386.1</v>
      </c>
      <c r="C303" s="79">
        <f>C302</f>
        <v>12</v>
      </c>
      <c r="D303" s="72">
        <f t="shared" si="49"/>
        <v>32.175</v>
      </c>
    </row>
    <row r="304" ht="33" hidden="1" customHeight="1" spans="1:4">
      <c r="A304" s="41" t="s">
        <v>42</v>
      </c>
      <c r="B304" s="53">
        <f>G79+(E280-D143)</f>
        <v>566.28</v>
      </c>
      <c r="C304" s="81">
        <f>C303</f>
        <v>12</v>
      </c>
      <c r="D304" s="42">
        <f t="shared" si="49"/>
        <v>47.19</v>
      </c>
    </row>
    <row r="305" ht="15.75"/>
    <row r="306" ht="25.5" customHeight="1" spans="1:5">
      <c r="A306" s="313" t="s">
        <v>133</v>
      </c>
      <c r="B306" s="314"/>
      <c r="C306" s="314"/>
      <c r="D306" s="315"/>
      <c r="E306" s="12"/>
    </row>
    <row r="307" ht="28.5" customHeight="1" spans="1:4">
      <c r="A307" s="310" t="s">
        <v>30</v>
      </c>
      <c r="B307" s="98" t="s">
        <v>31</v>
      </c>
      <c r="C307" s="176" t="s">
        <v>134</v>
      </c>
      <c r="D307" s="311" t="s">
        <v>37</v>
      </c>
    </row>
    <row r="308" hidden="1" customHeight="1" spans="1:4">
      <c r="A308" s="153" t="s">
        <v>38</v>
      </c>
      <c r="B308" s="50">
        <f ca="1" t="shared" ref="B308:B313" si="50">D147</f>
        <v>0</v>
      </c>
      <c r="C308" s="57">
        <v>0.5</v>
      </c>
      <c r="D308" s="154">
        <f ca="1">B308*C308</f>
        <v>0</v>
      </c>
    </row>
    <row r="309" hidden="1" customHeight="1" spans="1:4">
      <c r="A309" s="144" t="s">
        <v>39</v>
      </c>
      <c r="B309" s="60">
        <f ca="1" t="shared" si="50"/>
        <v>0</v>
      </c>
      <c r="C309" s="61">
        <v>0.5</v>
      </c>
      <c r="D309" s="155">
        <f ca="1" t="shared" ref="D309:D313" si="51">B309*C309</f>
        <v>0</v>
      </c>
    </row>
    <row r="310" customHeight="1" spans="1:4">
      <c r="A310" s="156" t="str">
        <f>A16</f>
        <v>Eletricista (44h semanais)</v>
      </c>
      <c r="B310" s="157">
        <f t="shared" si="50"/>
        <v>221.135431111111</v>
      </c>
      <c r="C310" s="316">
        <v>0.4</v>
      </c>
      <c r="D310" s="158">
        <f t="shared" si="51"/>
        <v>88.4541724444445</v>
      </c>
    </row>
    <row r="311" hidden="1" customHeight="1" spans="1:4">
      <c r="A311" s="39" t="s">
        <v>40</v>
      </c>
      <c r="B311" s="67">
        <f t="shared" si="50"/>
        <v>0</v>
      </c>
      <c r="C311" s="68">
        <v>0.5</v>
      </c>
      <c r="D311" s="40">
        <f t="shared" si="51"/>
        <v>0</v>
      </c>
    </row>
    <row r="312" hidden="1" customHeight="1" spans="1:4">
      <c r="A312" s="69" t="s">
        <v>41</v>
      </c>
      <c r="B312" s="70">
        <f t="shared" si="50"/>
        <v>0</v>
      </c>
      <c r="C312" s="71">
        <v>0.5</v>
      </c>
      <c r="D312" s="72">
        <f t="shared" si="51"/>
        <v>0</v>
      </c>
    </row>
    <row r="313" hidden="1" customHeight="1" spans="1:4">
      <c r="A313" s="41" t="s">
        <v>42</v>
      </c>
      <c r="B313" s="53">
        <f t="shared" si="50"/>
        <v>0</v>
      </c>
      <c r="C313" s="73">
        <v>0.5</v>
      </c>
      <c r="D313" s="42">
        <f t="shared" si="51"/>
        <v>0</v>
      </c>
    </row>
    <row r="315" customHeight="1" spans="1:4">
      <c r="A315" s="307" t="s">
        <v>135</v>
      </c>
      <c r="B315" s="308"/>
      <c r="C315" s="308"/>
      <c r="D315" s="309"/>
    </row>
    <row r="316" customHeight="1" spans="1:4">
      <c r="A316" s="310" t="s">
        <v>30</v>
      </c>
      <c r="B316" s="98" t="s">
        <v>31</v>
      </c>
      <c r="C316" s="98" t="s">
        <v>32</v>
      </c>
      <c r="D316" s="311" t="s">
        <v>37</v>
      </c>
    </row>
    <row r="317" hidden="1" customHeight="1" spans="1:4">
      <c r="A317" s="153" t="s">
        <v>38</v>
      </c>
      <c r="B317" s="50">
        <f ca="1">D299+D308</f>
        <v>0</v>
      </c>
      <c r="C317" s="101">
        <f>$B$288</f>
        <v>0.45</v>
      </c>
      <c r="D317" s="154">
        <f ca="1">B317*C317</f>
        <v>0</v>
      </c>
    </row>
    <row r="318" hidden="1" customHeight="1" spans="1:4">
      <c r="A318" s="144" t="s">
        <v>39</v>
      </c>
      <c r="B318" s="60">
        <f ca="1" t="shared" ref="B318:B322" si="52">D300+D309</f>
        <v>0</v>
      </c>
      <c r="C318" s="102">
        <f t="shared" ref="C318:C322" si="53">$B$288</f>
        <v>0.45</v>
      </c>
      <c r="D318" s="155">
        <f ca="1" t="shared" ref="D318:D322" si="54">B318*C318</f>
        <v>0</v>
      </c>
    </row>
    <row r="319" customHeight="1" spans="1:4">
      <c r="A319" s="156" t="str">
        <f>A16</f>
        <v>Eletricista (44h semanais)</v>
      </c>
      <c r="B319" s="157">
        <f t="shared" si="52"/>
        <v>414.367615777778</v>
      </c>
      <c r="C319" s="317">
        <f t="shared" si="53"/>
        <v>0.45</v>
      </c>
      <c r="D319" s="158">
        <f t="shared" si="54"/>
        <v>186.4654271</v>
      </c>
    </row>
    <row r="320" hidden="1" customHeight="1" spans="1:4">
      <c r="A320" s="39" t="s">
        <v>40</v>
      </c>
      <c r="B320" s="67">
        <f t="shared" si="52"/>
        <v>32.175</v>
      </c>
      <c r="C320" s="104">
        <f t="shared" si="53"/>
        <v>0.45</v>
      </c>
      <c r="D320" s="40">
        <f t="shared" si="54"/>
        <v>14.47875</v>
      </c>
    </row>
    <row r="321" hidden="1" customHeight="1" spans="1:4">
      <c r="A321" s="69" t="s">
        <v>41</v>
      </c>
      <c r="B321" s="70">
        <f t="shared" si="52"/>
        <v>32.175</v>
      </c>
      <c r="C321" s="105">
        <f t="shared" si="53"/>
        <v>0.45</v>
      </c>
      <c r="D321" s="72">
        <f t="shared" si="54"/>
        <v>14.47875</v>
      </c>
    </row>
    <row r="322" hidden="1" customHeight="1" spans="1:8">
      <c r="A322" s="41" t="s">
        <v>42</v>
      </c>
      <c r="B322" s="53">
        <f t="shared" si="52"/>
        <v>47.19</v>
      </c>
      <c r="C322" s="106">
        <f t="shared" si="53"/>
        <v>0.45</v>
      </c>
      <c r="D322" s="42">
        <f t="shared" si="54"/>
        <v>21.2355</v>
      </c>
      <c r="H322" s="33"/>
    </row>
    <row r="324" customHeight="1" spans="1:8">
      <c r="A324" s="35" t="s">
        <v>136</v>
      </c>
      <c r="B324" s="36"/>
      <c r="C324" s="36"/>
      <c r="D324" s="36"/>
      <c r="E324" s="36"/>
      <c r="F324" s="36"/>
      <c r="G324" s="36"/>
      <c r="H324" s="36"/>
    </row>
    <row r="325" ht="101.25" customHeight="1" spans="1:8">
      <c r="A325" s="31" t="s">
        <v>137</v>
      </c>
      <c r="B325" s="31"/>
      <c r="C325" s="31"/>
      <c r="D325" s="31"/>
      <c r="E325" s="31"/>
      <c r="F325" s="31"/>
      <c r="G325" s="31"/>
      <c r="H325" s="31"/>
    </row>
    <row r="326" ht="15.75"/>
    <row r="327" customHeight="1" spans="1:4">
      <c r="A327" s="37" t="s">
        <v>138</v>
      </c>
      <c r="B327" s="56"/>
      <c r="C327" s="56"/>
      <c r="D327" s="38"/>
    </row>
    <row r="328" ht="33" customHeight="1" spans="1:4">
      <c r="A328" s="97" t="s">
        <v>30</v>
      </c>
      <c r="B328" s="98" t="s">
        <v>31</v>
      </c>
      <c r="C328" s="99" t="s">
        <v>62</v>
      </c>
      <c r="D328" s="100" t="s">
        <v>37</v>
      </c>
    </row>
    <row r="329" hidden="1" customHeight="1" spans="1:4">
      <c r="A329" s="49" t="s">
        <v>38</v>
      </c>
      <c r="B329" s="50">
        <f ca="1">F74+E275</f>
        <v>0</v>
      </c>
      <c r="C329" s="77">
        <v>12</v>
      </c>
      <c r="D329" s="58">
        <f ca="1">B329/C329</f>
        <v>0</v>
      </c>
    </row>
    <row r="330" hidden="1" customHeight="1" spans="1:4">
      <c r="A330" s="59" t="s">
        <v>39</v>
      </c>
      <c r="B330" s="60">
        <f ca="1">F75+E276</f>
        <v>0</v>
      </c>
      <c r="C330" s="173">
        <v>12</v>
      </c>
      <c r="D330" s="62">
        <f ca="1" t="shared" ref="D330:D334" si="55">B330/C330</f>
        <v>0</v>
      </c>
    </row>
    <row r="331" customHeight="1" spans="1:4">
      <c r="A331" s="174" t="str">
        <f>A16</f>
        <v>Eletricista (44h semanais)</v>
      </c>
      <c r="B331" s="160">
        <f>F76+E277</f>
        <v>4707.048872</v>
      </c>
      <c r="C331" s="175">
        <v>12</v>
      </c>
      <c r="D331" s="161">
        <f t="shared" si="55"/>
        <v>392.254072666667</v>
      </c>
    </row>
    <row r="332" hidden="1" customHeight="1" spans="1:4">
      <c r="A332" s="39" t="s">
        <v>40</v>
      </c>
      <c r="B332" s="67">
        <f>G77+E278</f>
        <v>386.1</v>
      </c>
      <c r="C332" s="91">
        <v>12</v>
      </c>
      <c r="D332" s="40">
        <f t="shared" si="55"/>
        <v>32.175</v>
      </c>
    </row>
    <row r="333" hidden="1" customHeight="1" spans="1:4">
      <c r="A333" s="69" t="s">
        <v>41</v>
      </c>
      <c r="B333" s="70">
        <f>G78+E279</f>
        <v>386.1</v>
      </c>
      <c r="C333" s="79">
        <v>12</v>
      </c>
      <c r="D333" s="72">
        <f t="shared" si="55"/>
        <v>32.175</v>
      </c>
    </row>
    <row r="334" ht="36.75" hidden="1" customHeight="1" spans="1:4">
      <c r="A334" s="41" t="s">
        <v>42</v>
      </c>
      <c r="B334" s="53">
        <f>G79+E280</f>
        <v>566.28</v>
      </c>
      <c r="C334" s="81">
        <v>12</v>
      </c>
      <c r="D334" s="42">
        <f t="shared" si="55"/>
        <v>47.19</v>
      </c>
    </row>
    <row r="335" ht="15.75"/>
    <row r="336" ht="31.5" customHeight="1" spans="1:4">
      <c r="A336" s="107" t="s">
        <v>139</v>
      </c>
      <c r="B336" s="108"/>
      <c r="C336" s="108"/>
      <c r="D336" s="109"/>
    </row>
    <row r="337" ht="34.5" customHeight="1" spans="1:4">
      <c r="A337" s="97" t="s">
        <v>30</v>
      </c>
      <c r="B337" s="98" t="s">
        <v>31</v>
      </c>
      <c r="C337" s="176" t="s">
        <v>134</v>
      </c>
      <c r="D337" s="100" t="s">
        <v>37</v>
      </c>
    </row>
    <row r="338" hidden="1" customHeight="1" spans="1:4">
      <c r="A338" s="49" t="s">
        <v>38</v>
      </c>
      <c r="B338" s="50">
        <f ca="1" t="shared" ref="B338:B343" si="56">D147</f>
        <v>0</v>
      </c>
      <c r="C338" s="57">
        <v>0.5</v>
      </c>
      <c r="D338" s="58">
        <f ca="1">B338*C338</f>
        <v>0</v>
      </c>
    </row>
    <row r="339" hidden="1" customHeight="1" spans="1:4">
      <c r="A339" s="59" t="s">
        <v>39</v>
      </c>
      <c r="B339" s="60">
        <f ca="1" t="shared" si="56"/>
        <v>0</v>
      </c>
      <c r="C339" s="61">
        <v>0.5</v>
      </c>
      <c r="D339" s="62">
        <f ca="1" t="shared" ref="D339:D343" si="57">B339*C339</f>
        <v>0</v>
      </c>
    </row>
    <row r="340" customHeight="1" spans="1:4">
      <c r="A340" s="174" t="str">
        <f>A16</f>
        <v>Eletricista (44h semanais)</v>
      </c>
      <c r="B340" s="160">
        <f t="shared" si="56"/>
        <v>221.135431111111</v>
      </c>
      <c r="C340" s="177">
        <v>0.4</v>
      </c>
      <c r="D340" s="161">
        <f t="shared" si="57"/>
        <v>88.4541724444445</v>
      </c>
    </row>
    <row r="341" hidden="1" customHeight="1" spans="1:4">
      <c r="A341" s="39" t="s">
        <v>40</v>
      </c>
      <c r="B341" s="67">
        <f t="shared" si="56"/>
        <v>0</v>
      </c>
      <c r="C341" s="68">
        <v>0.5</v>
      </c>
      <c r="D341" s="40">
        <f t="shared" si="57"/>
        <v>0</v>
      </c>
    </row>
    <row r="342" hidden="1" customHeight="1" spans="1:4">
      <c r="A342" s="69" t="s">
        <v>41</v>
      </c>
      <c r="B342" s="70">
        <f t="shared" si="56"/>
        <v>0</v>
      </c>
      <c r="C342" s="71">
        <v>0.5</v>
      </c>
      <c r="D342" s="72">
        <f t="shared" si="57"/>
        <v>0</v>
      </c>
    </row>
    <row r="343" hidden="1" customHeight="1" spans="1:4">
      <c r="A343" s="41" t="s">
        <v>42</v>
      </c>
      <c r="B343" s="53">
        <f t="shared" si="56"/>
        <v>0</v>
      </c>
      <c r="C343" s="73">
        <v>0.5</v>
      </c>
      <c r="D343" s="42">
        <f t="shared" si="57"/>
        <v>0</v>
      </c>
    </row>
    <row r="345" customHeight="1" spans="1:4">
      <c r="A345" s="37" t="s">
        <v>140</v>
      </c>
      <c r="B345" s="56"/>
      <c r="C345" s="56"/>
      <c r="D345" s="38"/>
    </row>
    <row r="346" customHeight="1" spans="1:4">
      <c r="A346" s="97" t="s">
        <v>30</v>
      </c>
      <c r="B346" s="98" t="s">
        <v>31</v>
      </c>
      <c r="C346" s="98" t="s">
        <v>32</v>
      </c>
      <c r="D346" s="100" t="s">
        <v>37</v>
      </c>
    </row>
    <row r="347" hidden="1" customHeight="1" spans="1:4">
      <c r="A347" s="49" t="s">
        <v>38</v>
      </c>
      <c r="B347" s="50">
        <f ca="1">D329+D338</f>
        <v>0</v>
      </c>
      <c r="C347" s="101">
        <f>$B$289</f>
        <v>0.55</v>
      </c>
      <c r="D347" s="58">
        <f ca="1">B347*C347</f>
        <v>0</v>
      </c>
    </row>
    <row r="348" hidden="1" customHeight="1" spans="1:4">
      <c r="A348" s="69" t="s">
        <v>39</v>
      </c>
      <c r="B348" s="70">
        <f ca="1" t="shared" ref="B348:B352" si="58">D330+D339</f>
        <v>0</v>
      </c>
      <c r="C348" s="105">
        <f t="shared" ref="C348:C352" si="59">$B$289</f>
        <v>0.55</v>
      </c>
      <c r="D348" s="72">
        <f ca="1" t="shared" ref="D348:D352" si="60">B348*C348</f>
        <v>0</v>
      </c>
    </row>
    <row r="349" customHeight="1" spans="1:4">
      <c r="A349" s="41" t="str">
        <f>A16</f>
        <v>Eletricista (44h semanais)</v>
      </c>
      <c r="B349" s="53">
        <f t="shared" si="58"/>
        <v>480.708245111111</v>
      </c>
      <c r="C349" s="106">
        <f t="shared" si="59"/>
        <v>0.55</v>
      </c>
      <c r="D349" s="42">
        <f t="shared" si="60"/>
        <v>264.389534811111</v>
      </c>
    </row>
    <row r="350" hidden="1" customHeight="1" spans="1:4">
      <c r="A350" s="49" t="s">
        <v>40</v>
      </c>
      <c r="B350" s="50">
        <f t="shared" si="58"/>
        <v>32.175</v>
      </c>
      <c r="C350" s="101">
        <f t="shared" si="59"/>
        <v>0.55</v>
      </c>
      <c r="D350" s="58">
        <f t="shared" si="60"/>
        <v>17.69625</v>
      </c>
    </row>
    <row r="351" hidden="1" customHeight="1" spans="1:4">
      <c r="A351" s="69" t="s">
        <v>41</v>
      </c>
      <c r="B351" s="70">
        <f t="shared" si="58"/>
        <v>32.175</v>
      </c>
      <c r="C351" s="105">
        <f t="shared" si="59"/>
        <v>0.55</v>
      </c>
      <c r="D351" s="72">
        <f t="shared" si="60"/>
        <v>17.69625</v>
      </c>
    </row>
    <row r="352" hidden="1" customHeight="1" spans="1:8">
      <c r="A352" s="41" t="s">
        <v>42</v>
      </c>
      <c r="B352" s="53">
        <f t="shared" si="58"/>
        <v>47.19</v>
      </c>
      <c r="C352" s="106">
        <f t="shared" si="59"/>
        <v>0.55</v>
      </c>
      <c r="D352" s="42">
        <f t="shared" si="60"/>
        <v>25.9545</v>
      </c>
      <c r="H352" s="33"/>
    </row>
    <row r="354" customHeight="1" spans="1:8">
      <c r="A354" s="35" t="s">
        <v>141</v>
      </c>
      <c r="B354" s="36"/>
      <c r="C354" s="36"/>
      <c r="D354" s="36"/>
      <c r="E354" s="36"/>
      <c r="F354" s="36"/>
      <c r="G354" s="36"/>
      <c r="H354" s="36"/>
    </row>
    <row r="355" ht="75" customHeight="1" spans="1:8">
      <c r="A355" s="179" t="s">
        <v>142</v>
      </c>
      <c r="B355" s="179"/>
      <c r="C355" s="179"/>
      <c r="D355" s="179"/>
      <c r="E355" s="179"/>
      <c r="F355" s="179"/>
      <c r="G355" s="179"/>
      <c r="H355" s="179"/>
    </row>
    <row r="356" ht="20.25" customHeight="1"/>
    <row r="357" customHeight="1" spans="1:5">
      <c r="A357" s="43" t="s">
        <v>143</v>
      </c>
      <c r="B357" s="44"/>
      <c r="C357" s="44"/>
      <c r="D357" s="44"/>
      <c r="E357" s="45"/>
    </row>
    <row r="358" ht="46.5" customHeight="1" spans="1:5">
      <c r="A358" s="97" t="s">
        <v>30</v>
      </c>
      <c r="B358" s="99" t="s">
        <v>144</v>
      </c>
      <c r="C358" s="99" t="s">
        <v>145</v>
      </c>
      <c r="D358" s="99" t="s">
        <v>146</v>
      </c>
      <c r="E358" s="100" t="s">
        <v>37</v>
      </c>
    </row>
    <row r="359" hidden="1" customHeight="1" spans="1:5">
      <c r="A359" s="49" t="s">
        <v>38</v>
      </c>
      <c r="B359" s="180">
        <f ca="1" t="shared" ref="B359:B364" si="61">-D87</f>
        <v>0</v>
      </c>
      <c r="C359" s="180">
        <f ca="1" t="shared" ref="C359:C364" si="62">-D96</f>
        <v>0</v>
      </c>
      <c r="D359" s="180">
        <f ca="1" t="shared" ref="D359:D364" si="63">-E105</f>
        <v>0</v>
      </c>
      <c r="E359" s="181">
        <f ca="1" t="shared" ref="E359:E364" si="64">SUM(B359:D359)</f>
        <v>0</v>
      </c>
    </row>
    <row r="360" hidden="1" customHeight="1" spans="1:5">
      <c r="A360" s="59" t="s">
        <v>39</v>
      </c>
      <c r="B360" s="182">
        <f ca="1" t="shared" si="61"/>
        <v>0</v>
      </c>
      <c r="C360" s="182">
        <f ca="1" t="shared" si="62"/>
        <v>0</v>
      </c>
      <c r="D360" s="182">
        <f ca="1" t="shared" si="63"/>
        <v>0</v>
      </c>
      <c r="E360" s="183">
        <f ca="1" t="shared" si="64"/>
        <v>0</v>
      </c>
    </row>
    <row r="361" customHeight="1" spans="1:5">
      <c r="A361" s="174" t="str">
        <f>A16</f>
        <v>Eletricista (44h semanais)</v>
      </c>
      <c r="B361" s="184">
        <f t="shared" si="61"/>
        <v>-192.850666666667</v>
      </c>
      <c r="C361" s="184">
        <f t="shared" si="62"/>
        <v>-192.850666666667</v>
      </c>
      <c r="D361" s="184">
        <f t="shared" si="63"/>
        <v>-64.2835555555556</v>
      </c>
      <c r="E361" s="185">
        <f t="shared" si="64"/>
        <v>-449.984888888889</v>
      </c>
    </row>
    <row r="362" hidden="1" customHeight="1" spans="1:5">
      <c r="A362" s="39" t="s">
        <v>40</v>
      </c>
      <c r="B362" s="186">
        <f t="shared" si="61"/>
        <v>0</v>
      </c>
      <c r="C362" s="186">
        <f t="shared" si="62"/>
        <v>0</v>
      </c>
      <c r="D362" s="186">
        <f t="shared" si="63"/>
        <v>0</v>
      </c>
      <c r="E362" s="187">
        <f t="shared" si="64"/>
        <v>0</v>
      </c>
    </row>
    <row r="363" hidden="1" customHeight="1" spans="1:5">
      <c r="A363" s="69" t="s">
        <v>41</v>
      </c>
      <c r="B363" s="188">
        <f t="shared" si="61"/>
        <v>0</v>
      </c>
      <c r="C363" s="188">
        <f t="shared" si="62"/>
        <v>0</v>
      </c>
      <c r="D363" s="188">
        <f t="shared" si="63"/>
        <v>0</v>
      </c>
      <c r="E363" s="189">
        <f t="shared" si="64"/>
        <v>0</v>
      </c>
    </row>
    <row r="364" hidden="1" customHeight="1" spans="1:5">
      <c r="A364" s="41" t="s">
        <v>42</v>
      </c>
      <c r="B364" s="190">
        <f t="shared" si="61"/>
        <v>0</v>
      </c>
      <c r="C364" s="190">
        <f t="shared" si="62"/>
        <v>0</v>
      </c>
      <c r="D364" s="190">
        <f t="shared" si="63"/>
        <v>0</v>
      </c>
      <c r="E364" s="191">
        <f t="shared" si="64"/>
        <v>0</v>
      </c>
    </row>
    <row r="366" customHeight="1" spans="1:4">
      <c r="A366" s="37" t="s">
        <v>147</v>
      </c>
      <c r="B366" s="56"/>
      <c r="C366" s="56"/>
      <c r="D366" s="38"/>
    </row>
    <row r="367" customHeight="1" spans="1:4">
      <c r="A367" s="97" t="s">
        <v>30</v>
      </c>
      <c r="B367" s="98" t="s">
        <v>45</v>
      </c>
      <c r="C367" s="98" t="s">
        <v>32</v>
      </c>
      <c r="D367" s="100" t="s">
        <v>37</v>
      </c>
    </row>
    <row r="368" hidden="1" customHeight="1" spans="1:4">
      <c r="A368" s="49" t="s">
        <v>38</v>
      </c>
      <c r="B368" s="180">
        <f ca="1" t="shared" ref="B368:B373" si="65">E359</f>
        <v>0</v>
      </c>
      <c r="C368" s="101">
        <f>$B$290</f>
        <v>0</v>
      </c>
      <c r="D368" s="181">
        <f ca="1">B368*C368</f>
        <v>0</v>
      </c>
    </row>
    <row r="369" hidden="1" customHeight="1" spans="1:4">
      <c r="A369" s="69" t="s">
        <v>39</v>
      </c>
      <c r="B369" s="188">
        <f ca="1" t="shared" si="65"/>
        <v>0</v>
      </c>
      <c r="C369" s="105">
        <f t="shared" ref="C369:C373" si="66">$B$290</f>
        <v>0</v>
      </c>
      <c r="D369" s="189">
        <f ca="1" t="shared" ref="D369:D373" si="67">B369*C369</f>
        <v>0</v>
      </c>
    </row>
    <row r="370" customHeight="1" spans="1:4">
      <c r="A370" s="41" t="str">
        <f>A16</f>
        <v>Eletricista (44h semanais)</v>
      </c>
      <c r="B370" s="190">
        <f t="shared" si="65"/>
        <v>-449.984888888889</v>
      </c>
      <c r="C370" s="106">
        <f t="shared" si="66"/>
        <v>0</v>
      </c>
      <c r="D370" s="191">
        <f t="shared" si="67"/>
        <v>0</v>
      </c>
    </row>
    <row r="371" hidden="1" customHeight="1" spans="1:4">
      <c r="A371" s="49" t="s">
        <v>40</v>
      </c>
      <c r="B371" s="180">
        <f t="shared" si="65"/>
        <v>0</v>
      </c>
      <c r="C371" s="101">
        <f t="shared" si="66"/>
        <v>0</v>
      </c>
      <c r="D371" s="181">
        <f t="shared" si="67"/>
        <v>0</v>
      </c>
    </row>
    <row r="372" hidden="1" customHeight="1" spans="1:4">
      <c r="A372" s="69" t="s">
        <v>41</v>
      </c>
      <c r="B372" s="188">
        <f t="shared" si="65"/>
        <v>0</v>
      </c>
      <c r="C372" s="105">
        <f t="shared" si="66"/>
        <v>0</v>
      </c>
      <c r="D372" s="189">
        <f t="shared" si="67"/>
        <v>0</v>
      </c>
    </row>
    <row r="373" hidden="1" customHeight="1" spans="1:8">
      <c r="A373" s="41" t="s">
        <v>42</v>
      </c>
      <c r="B373" s="190">
        <f t="shared" si="65"/>
        <v>0</v>
      </c>
      <c r="C373" s="106">
        <f t="shared" si="66"/>
        <v>0</v>
      </c>
      <c r="D373" s="191">
        <f t="shared" si="67"/>
        <v>0</v>
      </c>
      <c r="H373" s="33"/>
    </row>
    <row r="375" customHeight="1" spans="1:8">
      <c r="A375" s="34" t="s">
        <v>121</v>
      </c>
      <c r="B375" s="34"/>
      <c r="C375" s="34"/>
      <c r="D375" s="34"/>
      <c r="E375" s="34"/>
      <c r="F375" s="34"/>
      <c r="G375" s="34"/>
      <c r="H375" s="34"/>
    </row>
    <row r="377" customHeight="1" spans="1:5">
      <c r="A377" s="43" t="s">
        <v>121</v>
      </c>
      <c r="B377" s="44"/>
      <c r="C377" s="44"/>
      <c r="D377" s="44"/>
      <c r="E377" s="45"/>
    </row>
    <row r="378" customHeight="1" spans="1:5">
      <c r="A378" s="97" t="s">
        <v>30</v>
      </c>
      <c r="B378" s="98" t="s">
        <v>148</v>
      </c>
      <c r="C378" s="98" t="s">
        <v>149</v>
      </c>
      <c r="D378" s="98" t="s">
        <v>150</v>
      </c>
      <c r="E378" s="100" t="s">
        <v>58</v>
      </c>
    </row>
    <row r="379" hidden="1" customHeight="1" spans="1:5">
      <c r="A379" s="49" t="s">
        <v>38</v>
      </c>
      <c r="B379" s="50">
        <f ca="1" t="shared" ref="B379:B384" si="68">D317</f>
        <v>0</v>
      </c>
      <c r="C379" s="50">
        <f ca="1" t="shared" ref="C379:C384" si="69">D347</f>
        <v>0</v>
      </c>
      <c r="D379" s="180">
        <f ca="1">D368</f>
        <v>0</v>
      </c>
      <c r="E379" s="58">
        <f ca="1" t="shared" ref="E379:E384" si="70">SUM(B379:D379)</f>
        <v>0</v>
      </c>
    </row>
    <row r="380" hidden="1" customHeight="1" spans="1:5">
      <c r="A380" s="59" t="s">
        <v>39</v>
      </c>
      <c r="B380" s="60">
        <f ca="1" t="shared" si="68"/>
        <v>0</v>
      </c>
      <c r="C380" s="60">
        <f ca="1" t="shared" si="69"/>
        <v>0</v>
      </c>
      <c r="D380" s="182">
        <f ca="1" t="shared" ref="D380:D384" si="71">D369</f>
        <v>0</v>
      </c>
      <c r="E380" s="62">
        <f ca="1" t="shared" si="70"/>
        <v>0</v>
      </c>
    </row>
    <row r="381" customHeight="1" spans="1:5">
      <c r="A381" s="174" t="str">
        <f>A16</f>
        <v>Eletricista (44h semanais)</v>
      </c>
      <c r="B381" s="160">
        <f t="shared" si="68"/>
        <v>186.4654271</v>
      </c>
      <c r="C381" s="160">
        <f t="shared" si="69"/>
        <v>264.389534811111</v>
      </c>
      <c r="D381" s="184">
        <f t="shared" si="71"/>
        <v>0</v>
      </c>
      <c r="E381" s="161">
        <f t="shared" si="70"/>
        <v>450.854961911111</v>
      </c>
    </row>
    <row r="382" hidden="1" customHeight="1" spans="1:5">
      <c r="A382" s="39" t="s">
        <v>40</v>
      </c>
      <c r="B382" s="67">
        <f t="shared" si="68"/>
        <v>14.47875</v>
      </c>
      <c r="C382" s="67">
        <f t="shared" si="69"/>
        <v>17.69625</v>
      </c>
      <c r="D382" s="186">
        <f t="shared" si="71"/>
        <v>0</v>
      </c>
      <c r="E382" s="40">
        <f t="shared" si="70"/>
        <v>32.175</v>
      </c>
    </row>
    <row r="383" hidden="1" customHeight="1" spans="1:5">
      <c r="A383" s="69" t="s">
        <v>41</v>
      </c>
      <c r="B383" s="70">
        <f t="shared" si="68"/>
        <v>14.47875</v>
      </c>
      <c r="C383" s="70">
        <f t="shared" si="69"/>
        <v>17.69625</v>
      </c>
      <c r="D383" s="188">
        <f t="shared" si="71"/>
        <v>0</v>
      </c>
      <c r="E383" s="72">
        <f t="shared" si="70"/>
        <v>32.175</v>
      </c>
    </row>
    <row r="384" hidden="1" customHeight="1" spans="1:8">
      <c r="A384" s="41" t="s">
        <v>42</v>
      </c>
      <c r="B384" s="53">
        <f t="shared" si="68"/>
        <v>21.2355</v>
      </c>
      <c r="C384" s="53">
        <f t="shared" si="69"/>
        <v>25.9545</v>
      </c>
      <c r="D384" s="190">
        <f t="shared" si="71"/>
        <v>0</v>
      </c>
      <c r="E384" s="42">
        <f t="shared" si="70"/>
        <v>47.19</v>
      </c>
      <c r="H384" s="33"/>
    </row>
    <row r="386" customHeight="1" spans="1:8">
      <c r="A386" s="34" t="s">
        <v>151</v>
      </c>
      <c r="B386" s="34"/>
      <c r="C386" s="34"/>
      <c r="D386" s="34"/>
      <c r="E386" s="34"/>
      <c r="F386" s="34"/>
      <c r="G386" s="34"/>
      <c r="H386" s="34"/>
    </row>
    <row r="387" ht="144" customHeight="1" spans="1:8">
      <c r="A387" s="31" t="s">
        <v>152</v>
      </c>
      <c r="B387" s="31"/>
      <c r="C387" s="31"/>
      <c r="D387" s="31"/>
      <c r="E387" s="31"/>
      <c r="F387" s="31"/>
      <c r="G387" s="31"/>
      <c r="H387" s="31"/>
    </row>
    <row r="389" customHeight="1" spans="1:7">
      <c r="A389" s="107" t="s">
        <v>153</v>
      </c>
      <c r="B389" s="108"/>
      <c r="C389" s="108"/>
      <c r="D389" s="108"/>
      <c r="E389" s="108"/>
      <c r="F389" s="108"/>
      <c r="G389" s="109"/>
    </row>
    <row r="390" ht="16.5" spans="1:7">
      <c r="A390" s="107" t="s">
        <v>154</v>
      </c>
      <c r="B390" s="108"/>
      <c r="C390" s="108"/>
      <c r="D390" s="108"/>
      <c r="E390" s="108"/>
      <c r="F390" s="108"/>
      <c r="G390" s="109"/>
    </row>
    <row r="391" customHeight="1" spans="1:7">
      <c r="A391" s="192" t="s">
        <v>30</v>
      </c>
      <c r="B391" s="192" t="s">
        <v>155</v>
      </c>
      <c r="C391" s="192" t="s">
        <v>156</v>
      </c>
      <c r="D391" s="107" t="s">
        <v>157</v>
      </c>
      <c r="E391" s="109"/>
      <c r="F391" s="107" t="s">
        <v>158</v>
      </c>
      <c r="G391" s="109"/>
    </row>
    <row r="392" ht="31.5" customHeight="1" spans="1:7">
      <c r="A392" s="193"/>
      <c r="B392" s="193"/>
      <c r="C392" s="193"/>
      <c r="D392" s="194" t="s">
        <v>159</v>
      </c>
      <c r="E392" s="194" t="s">
        <v>160</v>
      </c>
      <c r="F392" s="194" t="s">
        <v>159</v>
      </c>
      <c r="G392" s="194" t="s">
        <v>160</v>
      </c>
    </row>
    <row r="393" customHeight="1" spans="1:7">
      <c r="A393" s="195" t="s">
        <v>161</v>
      </c>
      <c r="B393" s="196">
        <v>1</v>
      </c>
      <c r="C393" s="197">
        <v>30</v>
      </c>
      <c r="D393" s="198">
        <v>0.5</v>
      </c>
      <c r="E393" s="199">
        <f t="shared" ref="E393:E404" si="72">(B393*C393)*D393</f>
        <v>15</v>
      </c>
      <c r="F393" s="200">
        <f>(252/365)</f>
        <v>0.69041095890411</v>
      </c>
      <c r="G393" s="199">
        <f t="shared" ref="G393:G404" si="73">(B393*C393)*F393</f>
        <v>20.7123287671233</v>
      </c>
    </row>
    <row r="394" customHeight="1" spans="1:7">
      <c r="A394" s="168" t="s">
        <v>162</v>
      </c>
      <c r="B394" s="201">
        <v>2</v>
      </c>
      <c r="C394" s="202">
        <v>1</v>
      </c>
      <c r="D394" s="203">
        <v>1</v>
      </c>
      <c r="E394" s="204">
        <f t="shared" si="72"/>
        <v>2</v>
      </c>
      <c r="F394" s="205">
        <v>1</v>
      </c>
      <c r="G394" s="204">
        <f t="shared" si="73"/>
        <v>2</v>
      </c>
    </row>
    <row r="395" customHeight="1" spans="1:7">
      <c r="A395" s="168" t="s">
        <v>163</v>
      </c>
      <c r="B395" s="201">
        <v>0.0922</v>
      </c>
      <c r="C395" s="202">
        <v>15</v>
      </c>
      <c r="D395" s="203">
        <v>0.5</v>
      </c>
      <c r="E395" s="204">
        <f t="shared" si="72"/>
        <v>0.6915</v>
      </c>
      <c r="F395" s="205">
        <f>(252/365)</f>
        <v>0.69041095890411</v>
      </c>
      <c r="G395" s="204">
        <f t="shared" si="73"/>
        <v>0.954838356164384</v>
      </c>
    </row>
    <row r="396" customHeight="1" spans="1:7">
      <c r="A396" s="168" t="s">
        <v>164</v>
      </c>
      <c r="B396" s="201">
        <v>1.5172</v>
      </c>
      <c r="C396" s="202">
        <v>5</v>
      </c>
      <c r="D396" s="203">
        <v>0.5</v>
      </c>
      <c r="E396" s="204">
        <f t="shared" si="72"/>
        <v>3.793</v>
      </c>
      <c r="F396" s="205">
        <f>(252/365)</f>
        <v>0.69041095890411</v>
      </c>
      <c r="G396" s="204">
        <f t="shared" si="73"/>
        <v>5.23745753424658</v>
      </c>
    </row>
    <row r="397" customHeight="1" spans="1:7">
      <c r="A397" s="168" t="s">
        <v>165</v>
      </c>
      <c r="B397" s="201">
        <v>1</v>
      </c>
      <c r="C397" s="202">
        <v>2</v>
      </c>
      <c r="D397" s="203">
        <v>1</v>
      </c>
      <c r="E397" s="204">
        <f t="shared" si="72"/>
        <v>2</v>
      </c>
      <c r="F397" s="205">
        <v>1</v>
      </c>
      <c r="G397" s="204">
        <f t="shared" si="73"/>
        <v>2</v>
      </c>
    </row>
    <row r="398" customHeight="1" spans="1:7">
      <c r="A398" s="168" t="s">
        <v>166</v>
      </c>
      <c r="B398" s="201">
        <v>1</v>
      </c>
      <c r="C398" s="202">
        <v>2</v>
      </c>
      <c r="D398" s="203">
        <v>0.5</v>
      </c>
      <c r="E398" s="204">
        <f t="shared" si="72"/>
        <v>1</v>
      </c>
      <c r="F398" s="205">
        <f>(252/365)</f>
        <v>0.69041095890411</v>
      </c>
      <c r="G398" s="204">
        <f t="shared" si="73"/>
        <v>1.38082191780822</v>
      </c>
    </row>
    <row r="399" customHeight="1" spans="1:7">
      <c r="A399" s="168" t="s">
        <v>167</v>
      </c>
      <c r="B399" s="201">
        <v>0.0118</v>
      </c>
      <c r="C399" s="202">
        <v>3</v>
      </c>
      <c r="D399" s="203">
        <v>0.5</v>
      </c>
      <c r="E399" s="204">
        <f t="shared" si="72"/>
        <v>0.0177</v>
      </c>
      <c r="F399" s="205">
        <v>1</v>
      </c>
      <c r="G399" s="204">
        <f t="shared" si="73"/>
        <v>0.0354</v>
      </c>
    </row>
    <row r="400" customHeight="1" spans="1:7">
      <c r="A400" s="168" t="s">
        <v>168</v>
      </c>
      <c r="B400" s="201">
        <v>0.02</v>
      </c>
      <c r="C400" s="202">
        <v>1</v>
      </c>
      <c r="D400" s="203">
        <v>1</v>
      </c>
      <c r="E400" s="204">
        <f t="shared" si="72"/>
        <v>0.02</v>
      </c>
      <c r="F400" s="205">
        <v>1</v>
      </c>
      <c r="G400" s="204">
        <f t="shared" si="73"/>
        <v>0.02</v>
      </c>
    </row>
    <row r="401" customHeight="1" spans="1:7">
      <c r="A401" s="168" t="s">
        <v>169</v>
      </c>
      <c r="B401" s="201">
        <v>0.004</v>
      </c>
      <c r="C401" s="202">
        <v>1</v>
      </c>
      <c r="D401" s="203">
        <v>1</v>
      </c>
      <c r="E401" s="204">
        <f t="shared" si="72"/>
        <v>0.004</v>
      </c>
      <c r="F401" s="205">
        <v>1</v>
      </c>
      <c r="G401" s="204">
        <f t="shared" si="73"/>
        <v>0.004</v>
      </c>
    </row>
    <row r="402" customHeight="1" spans="1:7">
      <c r="A402" s="168" t="s">
        <v>170</v>
      </c>
      <c r="B402" s="201">
        <v>0.0143</v>
      </c>
      <c r="C402" s="202">
        <v>20</v>
      </c>
      <c r="D402" s="203">
        <v>0.5</v>
      </c>
      <c r="E402" s="204">
        <f t="shared" si="72"/>
        <v>0.143</v>
      </c>
      <c r="F402" s="205">
        <f>(252/365)</f>
        <v>0.69041095890411</v>
      </c>
      <c r="G402" s="204">
        <f t="shared" si="73"/>
        <v>0.197457534246575</v>
      </c>
    </row>
    <row r="403" customHeight="1" spans="1:7">
      <c r="A403" s="168" t="s">
        <v>171</v>
      </c>
      <c r="B403" s="201">
        <v>0.0197</v>
      </c>
      <c r="C403" s="202">
        <v>180</v>
      </c>
      <c r="D403" s="203">
        <v>0.5</v>
      </c>
      <c r="E403" s="204">
        <f t="shared" si="72"/>
        <v>1.773</v>
      </c>
      <c r="F403" s="205">
        <f>(252/365)</f>
        <v>0.69041095890411</v>
      </c>
      <c r="G403" s="204">
        <f t="shared" si="73"/>
        <v>2.44819726027397</v>
      </c>
    </row>
    <row r="404" customHeight="1" spans="1:7">
      <c r="A404" s="206" t="s">
        <v>172</v>
      </c>
      <c r="B404" s="207">
        <v>0.0016</v>
      </c>
      <c r="C404" s="208">
        <v>6</v>
      </c>
      <c r="D404" s="209">
        <v>1</v>
      </c>
      <c r="E404" s="210">
        <f t="shared" si="72"/>
        <v>0.0096</v>
      </c>
      <c r="F404" s="211">
        <v>1</v>
      </c>
      <c r="G404" s="210">
        <f t="shared" si="73"/>
        <v>0.0096</v>
      </c>
    </row>
    <row r="406" customHeight="1" spans="1:4">
      <c r="A406" s="95" t="s">
        <v>173</v>
      </c>
      <c r="B406" s="212"/>
      <c r="C406" s="212"/>
      <c r="D406" s="213"/>
    </row>
    <row r="407" customHeight="1" spans="1:4">
      <c r="A407" s="214" t="s">
        <v>174</v>
      </c>
      <c r="B407" s="95" t="s">
        <v>175</v>
      </c>
      <c r="C407" s="212"/>
      <c r="D407" s="213"/>
    </row>
    <row r="408" ht="26.25" customHeight="1" spans="1:4">
      <c r="A408" s="215"/>
      <c r="B408" s="95" t="s">
        <v>176</v>
      </c>
      <c r="C408" s="212" t="s">
        <v>177</v>
      </c>
      <c r="D408" s="213" t="s">
        <v>178</v>
      </c>
    </row>
    <row r="409" customHeight="1" spans="1:4">
      <c r="A409" s="195" t="s">
        <v>161</v>
      </c>
      <c r="B409" s="216">
        <f t="shared" ref="B409:B420" si="74">E393</f>
        <v>15</v>
      </c>
      <c r="C409" s="216">
        <f t="shared" ref="C409:C420" si="75">E393</f>
        <v>15</v>
      </c>
      <c r="D409" s="217">
        <f t="shared" ref="D409:D420" si="76">G393</f>
        <v>20.7123287671233</v>
      </c>
    </row>
    <row r="410" customHeight="1" spans="1:4">
      <c r="A410" s="168" t="s">
        <v>162</v>
      </c>
      <c r="B410" s="218">
        <f t="shared" si="74"/>
        <v>2</v>
      </c>
      <c r="C410" s="218">
        <f t="shared" si="75"/>
        <v>2</v>
      </c>
      <c r="D410" s="219">
        <f t="shared" si="76"/>
        <v>2</v>
      </c>
    </row>
    <row r="411" customHeight="1" spans="1:4">
      <c r="A411" s="168" t="s">
        <v>163</v>
      </c>
      <c r="B411" s="218">
        <f t="shared" si="74"/>
        <v>0.6915</v>
      </c>
      <c r="C411" s="218">
        <f t="shared" si="75"/>
        <v>0.6915</v>
      </c>
      <c r="D411" s="219">
        <f t="shared" si="76"/>
        <v>0.954838356164384</v>
      </c>
    </row>
    <row r="412" customHeight="1" spans="1:4">
      <c r="A412" s="168" t="s">
        <v>164</v>
      </c>
      <c r="B412" s="218">
        <f t="shared" si="74"/>
        <v>3.793</v>
      </c>
      <c r="C412" s="218">
        <f t="shared" si="75"/>
        <v>3.793</v>
      </c>
      <c r="D412" s="219">
        <f t="shared" si="76"/>
        <v>5.23745753424658</v>
      </c>
    </row>
    <row r="413" customHeight="1" spans="1:4">
      <c r="A413" s="168" t="s">
        <v>165</v>
      </c>
      <c r="B413" s="218">
        <f t="shared" si="74"/>
        <v>2</v>
      </c>
      <c r="C413" s="218">
        <f t="shared" si="75"/>
        <v>2</v>
      </c>
      <c r="D413" s="219">
        <f t="shared" si="76"/>
        <v>2</v>
      </c>
    </row>
    <row r="414" customHeight="1" spans="1:4">
      <c r="A414" s="168" t="s">
        <v>166</v>
      </c>
      <c r="B414" s="218">
        <f t="shared" si="74"/>
        <v>1</v>
      </c>
      <c r="C414" s="218">
        <f t="shared" si="75"/>
        <v>1</v>
      </c>
      <c r="D414" s="219">
        <f t="shared" si="76"/>
        <v>1.38082191780822</v>
      </c>
    </row>
    <row r="415" customHeight="1" spans="1:4">
      <c r="A415" s="168" t="s">
        <v>167</v>
      </c>
      <c r="B415" s="218">
        <f t="shared" si="74"/>
        <v>0.0177</v>
      </c>
      <c r="C415" s="218">
        <f t="shared" si="75"/>
        <v>0.0177</v>
      </c>
      <c r="D415" s="219">
        <f t="shared" si="76"/>
        <v>0.0354</v>
      </c>
    </row>
    <row r="416" customHeight="1" spans="1:4">
      <c r="A416" s="168" t="s">
        <v>168</v>
      </c>
      <c r="B416" s="218">
        <f t="shared" si="74"/>
        <v>0.02</v>
      </c>
      <c r="C416" s="218">
        <f t="shared" si="75"/>
        <v>0.02</v>
      </c>
      <c r="D416" s="219">
        <f t="shared" si="76"/>
        <v>0.02</v>
      </c>
    </row>
    <row r="417" customHeight="1" spans="1:4">
      <c r="A417" s="168" t="s">
        <v>169</v>
      </c>
      <c r="B417" s="218">
        <f t="shared" si="74"/>
        <v>0.004</v>
      </c>
      <c r="C417" s="218">
        <f t="shared" si="75"/>
        <v>0.004</v>
      </c>
      <c r="D417" s="219">
        <f t="shared" si="76"/>
        <v>0.004</v>
      </c>
    </row>
    <row r="418" customHeight="1" spans="1:4">
      <c r="A418" s="168" t="s">
        <v>170</v>
      </c>
      <c r="B418" s="218">
        <f t="shared" si="74"/>
        <v>0.143</v>
      </c>
      <c r="C418" s="218">
        <f t="shared" si="75"/>
        <v>0.143</v>
      </c>
      <c r="D418" s="219">
        <f t="shared" si="76"/>
        <v>0.197457534246575</v>
      </c>
    </row>
    <row r="419" customHeight="1" spans="1:4">
      <c r="A419" s="168" t="s">
        <v>171</v>
      </c>
      <c r="B419" s="218">
        <f t="shared" si="74"/>
        <v>1.773</v>
      </c>
      <c r="C419" s="218">
        <f t="shared" si="75"/>
        <v>1.773</v>
      </c>
      <c r="D419" s="219">
        <f t="shared" si="76"/>
        <v>2.44819726027397</v>
      </c>
    </row>
    <row r="420" customHeight="1" spans="1:4">
      <c r="A420" s="170" t="s">
        <v>172</v>
      </c>
      <c r="B420" s="220">
        <f t="shared" si="74"/>
        <v>0.0096</v>
      </c>
      <c r="C420" s="220">
        <f t="shared" si="75"/>
        <v>0.0096</v>
      </c>
      <c r="D420" s="221">
        <f t="shared" si="76"/>
        <v>0.0096</v>
      </c>
    </row>
    <row r="421" customHeight="1" spans="1:8">
      <c r="A421" s="95" t="s">
        <v>179</v>
      </c>
      <c r="B421" s="222">
        <f>SUM(B409:B420)</f>
        <v>26.4518</v>
      </c>
      <c r="C421" s="222">
        <f>SUM(C409:C420)</f>
        <v>26.4518</v>
      </c>
      <c r="D421" s="223">
        <f>SUM(D409:D420)</f>
        <v>35.000101369863</v>
      </c>
      <c r="H421" s="33"/>
    </row>
    <row r="423" customHeight="1" spans="1:8">
      <c r="A423" s="35" t="s">
        <v>180</v>
      </c>
      <c r="B423" s="36"/>
      <c r="C423" s="36"/>
      <c r="D423" s="36"/>
      <c r="E423" s="36"/>
      <c r="F423" s="36"/>
      <c r="G423" s="36"/>
      <c r="H423" s="36"/>
    </row>
    <row r="424" ht="78" customHeight="1" spans="1:8">
      <c r="A424" s="31" t="s">
        <v>181</v>
      </c>
      <c r="B424" s="31"/>
      <c r="C424" s="31"/>
      <c r="D424" s="31"/>
      <c r="E424" s="31"/>
      <c r="F424" s="31"/>
      <c r="G424" s="31"/>
      <c r="H424" s="31"/>
    </row>
    <row r="426" customHeight="1" spans="1:4">
      <c r="A426" s="37" t="s">
        <v>182</v>
      </c>
      <c r="B426" s="56"/>
      <c r="C426" s="56"/>
      <c r="D426" s="38"/>
    </row>
    <row r="427" ht="27" customHeight="1" spans="1:4">
      <c r="A427" s="97" t="s">
        <v>30</v>
      </c>
      <c r="B427" s="98" t="s">
        <v>31</v>
      </c>
      <c r="C427" s="98" t="s">
        <v>183</v>
      </c>
      <c r="D427" s="100" t="s">
        <v>184</v>
      </c>
    </row>
    <row r="428" ht="37.5" hidden="1" customHeight="1" spans="1:4">
      <c r="A428" s="49" t="s">
        <v>38</v>
      </c>
      <c r="B428" s="50">
        <f ca="1">F74+E275+E379</f>
        <v>0</v>
      </c>
      <c r="C428" s="135">
        <v>30</v>
      </c>
      <c r="D428" s="58">
        <f ca="1">B428/C428</f>
        <v>0</v>
      </c>
    </row>
    <row r="429" ht="32.25" hidden="1" customHeight="1" spans="1:4">
      <c r="A429" s="59" t="s">
        <v>39</v>
      </c>
      <c r="B429" s="60">
        <f ca="1">F75+E276+E380</f>
        <v>0</v>
      </c>
      <c r="C429" s="136">
        <f>C428</f>
        <v>30</v>
      </c>
      <c r="D429" s="62">
        <f ca="1" t="shared" ref="D429:D433" si="77">B429/C429</f>
        <v>0</v>
      </c>
    </row>
    <row r="430" customHeight="1" spans="1:4">
      <c r="A430" s="174" t="str">
        <f>A16</f>
        <v>Eletricista (44h semanais)</v>
      </c>
      <c r="B430" s="160">
        <f>F76+E277+E381</f>
        <v>5157.90383391111</v>
      </c>
      <c r="C430" s="224">
        <v>30</v>
      </c>
      <c r="D430" s="161">
        <f t="shared" si="77"/>
        <v>171.930127797037</v>
      </c>
    </row>
    <row r="431" hidden="1" customHeight="1" spans="1:4">
      <c r="A431" s="39" t="s">
        <v>40</v>
      </c>
      <c r="B431" s="67">
        <f>G77+E278+E382</f>
        <v>418.275</v>
      </c>
      <c r="C431" s="132">
        <f>C430</f>
        <v>30</v>
      </c>
      <c r="D431" s="40">
        <f t="shared" si="77"/>
        <v>13.9425</v>
      </c>
    </row>
    <row r="432" hidden="1" customHeight="1" spans="1:4">
      <c r="A432" s="69" t="s">
        <v>41</v>
      </c>
      <c r="B432" s="70">
        <f>G78+E279+E383</f>
        <v>418.275</v>
      </c>
      <c r="C432" s="133">
        <f>C431</f>
        <v>30</v>
      </c>
      <c r="D432" s="72">
        <f t="shared" si="77"/>
        <v>13.9425</v>
      </c>
    </row>
    <row r="433" hidden="1" customHeight="1" spans="1:4">
      <c r="A433" s="41" t="s">
        <v>42</v>
      </c>
      <c r="B433" s="53">
        <f>G79+E280+E384</f>
        <v>613.47</v>
      </c>
      <c r="C433" s="134">
        <f>C432</f>
        <v>30</v>
      </c>
      <c r="D433" s="42">
        <f t="shared" si="77"/>
        <v>20.449</v>
      </c>
    </row>
    <row r="434" ht="15.75"/>
    <row r="435" customHeight="1" spans="1:5">
      <c r="A435" s="107" t="s">
        <v>180</v>
      </c>
      <c r="B435" s="108"/>
      <c r="C435" s="108"/>
      <c r="D435" s="108"/>
      <c r="E435" s="109"/>
    </row>
    <row r="436" ht="33.75" customHeight="1" spans="1:5">
      <c r="A436" s="97" t="s">
        <v>30</v>
      </c>
      <c r="B436" s="98" t="s">
        <v>184</v>
      </c>
      <c r="C436" s="99" t="s">
        <v>185</v>
      </c>
      <c r="D436" s="98" t="s">
        <v>186</v>
      </c>
      <c r="E436" s="100" t="s">
        <v>187</v>
      </c>
    </row>
    <row r="437" hidden="1" customHeight="1" spans="1:5">
      <c r="A437" s="49" t="s">
        <v>38</v>
      </c>
      <c r="B437" s="50">
        <f ca="1">D428</f>
        <v>0</v>
      </c>
      <c r="C437" s="225">
        <f>B421</f>
        <v>26.4518</v>
      </c>
      <c r="D437" s="50">
        <f ca="1">B437*C437</f>
        <v>0</v>
      </c>
      <c r="E437" s="58">
        <f ca="1" t="shared" ref="E437:E442" si="78">D437/12</f>
        <v>0</v>
      </c>
    </row>
    <row r="438" hidden="1" customHeight="1" spans="1:5">
      <c r="A438" s="59" t="s">
        <v>39</v>
      </c>
      <c r="B438" s="60">
        <f ca="1" t="shared" ref="B438:B442" si="79">D429</f>
        <v>0</v>
      </c>
      <c r="C438" s="226">
        <f>C421</f>
        <v>26.4518</v>
      </c>
      <c r="D438" s="60">
        <f ca="1" t="shared" ref="D438:D442" si="80">B438*C438</f>
        <v>0</v>
      </c>
      <c r="E438" s="62">
        <f ca="1" t="shared" si="78"/>
        <v>0</v>
      </c>
    </row>
    <row r="439" customHeight="1" spans="1:5">
      <c r="A439" s="174" t="str">
        <f>A16</f>
        <v>Eletricista (44h semanais)</v>
      </c>
      <c r="B439" s="160">
        <f t="shared" si="79"/>
        <v>171.930127797037</v>
      </c>
      <c r="C439" s="227">
        <f>D421</f>
        <v>35.000101369863</v>
      </c>
      <c r="D439" s="160">
        <f t="shared" si="80"/>
        <v>6017.5719014298</v>
      </c>
      <c r="E439" s="161">
        <f t="shared" si="78"/>
        <v>501.46432511915</v>
      </c>
    </row>
    <row r="440" hidden="1" customHeight="1" spans="1:5">
      <c r="A440" s="39" t="s">
        <v>40</v>
      </c>
      <c r="B440" s="67">
        <f t="shared" si="79"/>
        <v>13.9425</v>
      </c>
      <c r="C440" s="228">
        <f>B421</f>
        <v>26.4518</v>
      </c>
      <c r="D440" s="67">
        <f t="shared" si="80"/>
        <v>368.8042215</v>
      </c>
      <c r="E440" s="40">
        <f t="shared" si="78"/>
        <v>30.733685125</v>
      </c>
    </row>
    <row r="441" hidden="1" customHeight="1" spans="1:5">
      <c r="A441" s="69" t="s">
        <v>41</v>
      </c>
      <c r="B441" s="70">
        <f t="shared" si="79"/>
        <v>13.9425</v>
      </c>
      <c r="C441" s="229">
        <f>C421</f>
        <v>26.4518</v>
      </c>
      <c r="D441" s="70">
        <f t="shared" si="80"/>
        <v>368.8042215</v>
      </c>
      <c r="E441" s="72">
        <f t="shared" si="78"/>
        <v>30.733685125</v>
      </c>
    </row>
    <row r="442" hidden="1" customHeight="1" spans="1:8">
      <c r="A442" s="41" t="s">
        <v>42</v>
      </c>
      <c r="B442" s="53">
        <f t="shared" si="79"/>
        <v>20.449</v>
      </c>
      <c r="C442" s="230">
        <f>D421</f>
        <v>35.000101369863</v>
      </c>
      <c r="D442" s="53">
        <f t="shared" si="80"/>
        <v>715.717072912329</v>
      </c>
      <c r="E442" s="42">
        <f t="shared" si="78"/>
        <v>59.6430894093607</v>
      </c>
      <c r="H442" s="33"/>
    </row>
    <row r="444" customHeight="1" spans="1:8">
      <c r="A444" s="35" t="s">
        <v>188</v>
      </c>
      <c r="B444" s="36"/>
      <c r="C444" s="36"/>
      <c r="D444" s="36"/>
      <c r="E444" s="36"/>
      <c r="F444" s="36"/>
      <c r="G444" s="36"/>
      <c r="H444" s="36"/>
    </row>
    <row r="445" ht="119.25" customHeight="1" spans="1:8">
      <c r="A445" s="31" t="s">
        <v>189</v>
      </c>
      <c r="B445" s="31"/>
      <c r="C445" s="31"/>
      <c r="D445" s="31"/>
      <c r="E445" s="31"/>
      <c r="F445" s="31"/>
      <c r="G445" s="31"/>
      <c r="H445" s="31"/>
    </row>
    <row r="446" ht="22.5" customHeight="1"/>
    <row r="447" ht="22.5" customHeight="1" spans="1:4">
      <c r="A447" s="37" t="s">
        <v>190</v>
      </c>
      <c r="B447" s="56"/>
      <c r="C447" s="56"/>
      <c r="D447" s="38"/>
    </row>
    <row r="448" ht="22.5" customHeight="1" spans="1:4">
      <c r="A448" s="97" t="s">
        <v>30</v>
      </c>
      <c r="B448" s="98" t="s">
        <v>31</v>
      </c>
      <c r="C448" s="98" t="s">
        <v>191</v>
      </c>
      <c r="D448" s="100" t="s">
        <v>37</v>
      </c>
    </row>
    <row r="449" ht="22.5" hidden="1" customHeight="1" spans="1:4">
      <c r="A449" s="49" t="s">
        <v>38</v>
      </c>
      <c r="B449" s="50">
        <f ca="1">F74+E275+E379</f>
        <v>0</v>
      </c>
      <c r="C449" s="77">
        <v>220</v>
      </c>
      <c r="D449" s="58">
        <f ca="1">B449/C449</f>
        <v>0</v>
      </c>
    </row>
    <row r="450" hidden="1" customHeight="1" spans="1:4">
      <c r="A450" s="69" t="s">
        <v>39</v>
      </c>
      <c r="B450" s="70">
        <f ca="1">F75+E276+E380</f>
        <v>0</v>
      </c>
      <c r="C450" s="79">
        <f>C449</f>
        <v>220</v>
      </c>
      <c r="D450" s="72">
        <f ca="1" t="shared" ref="D450:D451" si="81">B450/C450</f>
        <v>0</v>
      </c>
    </row>
    <row r="451" customHeight="1" spans="1:4">
      <c r="A451" s="41" t="str">
        <f>A16</f>
        <v>Eletricista (44h semanais)</v>
      </c>
      <c r="B451" s="53">
        <f>F76+E277+E381</f>
        <v>5157.90383391111</v>
      </c>
      <c r="C451" s="81">
        <f>C450</f>
        <v>220</v>
      </c>
      <c r="D451" s="42">
        <v>0</v>
      </c>
    </row>
    <row r="452" ht="15.75"/>
    <row r="453" customHeight="1" spans="1:4">
      <c r="A453" s="46" t="s">
        <v>188</v>
      </c>
      <c r="B453" s="47"/>
      <c r="C453" s="47"/>
      <c r="D453" s="48"/>
    </row>
    <row r="454" ht="30" customHeight="1" spans="1:4">
      <c r="A454" s="37" t="s">
        <v>30</v>
      </c>
      <c r="B454" s="56" t="s">
        <v>192</v>
      </c>
      <c r="C454" s="212" t="s">
        <v>193</v>
      </c>
      <c r="D454" s="38" t="s">
        <v>37</v>
      </c>
    </row>
    <row r="455" hidden="1" customHeight="1" spans="1:4">
      <c r="A455" s="49" t="s">
        <v>38</v>
      </c>
      <c r="B455" s="50">
        <f ca="1">D449</f>
        <v>0</v>
      </c>
      <c r="C455" s="77">
        <v>15</v>
      </c>
      <c r="D455" s="58">
        <f ca="1">B455*C455</f>
        <v>0</v>
      </c>
    </row>
    <row r="456" hidden="1" customHeight="1" spans="1:4">
      <c r="A456" s="69" t="s">
        <v>39</v>
      </c>
      <c r="B456" s="70">
        <f ca="1" t="shared" ref="B456:B457" si="82">D450</f>
        <v>0</v>
      </c>
      <c r="C456" s="79">
        <v>15</v>
      </c>
      <c r="D456" s="72">
        <f ca="1" t="shared" ref="D456:D457" si="83">B456*C456</f>
        <v>0</v>
      </c>
    </row>
    <row r="457" customHeight="1" spans="1:8">
      <c r="A457" s="41" t="str">
        <f>A16</f>
        <v>Eletricista (44h semanais)</v>
      </c>
      <c r="B457" s="53">
        <f t="shared" si="82"/>
        <v>0</v>
      </c>
      <c r="C457" s="81">
        <v>22</v>
      </c>
      <c r="D457" s="42">
        <f t="shared" si="83"/>
        <v>0</v>
      </c>
      <c r="H457" s="33"/>
    </row>
    <row r="459" customHeight="1" spans="1:8">
      <c r="A459" s="34" t="s">
        <v>151</v>
      </c>
      <c r="B459" s="34"/>
      <c r="C459" s="34"/>
      <c r="D459" s="34"/>
      <c r="E459" s="34"/>
      <c r="F459" s="34"/>
      <c r="G459" s="34"/>
      <c r="H459" s="34"/>
    </row>
    <row r="461" customHeight="1" spans="1:4">
      <c r="A461" s="37" t="s">
        <v>151</v>
      </c>
      <c r="B461" s="56"/>
      <c r="C461" s="56"/>
      <c r="D461" s="38"/>
    </row>
    <row r="462" customHeight="1" spans="1:4">
      <c r="A462" s="97" t="s">
        <v>30</v>
      </c>
      <c r="B462" s="98" t="s">
        <v>194</v>
      </c>
      <c r="C462" s="98" t="s">
        <v>195</v>
      </c>
      <c r="D462" s="100" t="s">
        <v>58</v>
      </c>
    </row>
    <row r="463" hidden="1" customHeight="1" spans="1:4">
      <c r="A463" s="49" t="s">
        <v>38</v>
      </c>
      <c r="B463" s="50">
        <f ca="1" t="shared" ref="B463:B468" si="84">E437</f>
        <v>0</v>
      </c>
      <c r="C463" s="50">
        <f ca="1">D455</f>
        <v>0</v>
      </c>
      <c r="D463" s="58">
        <f ca="1">B463+C463</f>
        <v>0</v>
      </c>
    </row>
    <row r="464" hidden="1" customHeight="1" spans="1:4">
      <c r="A464" s="59" t="s">
        <v>39</v>
      </c>
      <c r="B464" s="60">
        <f ca="1" t="shared" si="84"/>
        <v>0</v>
      </c>
      <c r="C464" s="60">
        <f ca="1" t="shared" ref="C464:C465" si="85">D456</f>
        <v>0</v>
      </c>
      <c r="D464" s="62">
        <f ca="1" t="shared" ref="D464:D468" si="86">B464+C464</f>
        <v>0</v>
      </c>
    </row>
    <row r="465" customHeight="1" spans="1:4">
      <c r="A465" s="174" t="str">
        <f>A16</f>
        <v>Eletricista (44h semanais)</v>
      </c>
      <c r="B465" s="160">
        <f t="shared" si="84"/>
        <v>501.46432511915</v>
      </c>
      <c r="C465" s="160">
        <f t="shared" si="85"/>
        <v>0</v>
      </c>
      <c r="D465" s="161">
        <f t="shared" si="86"/>
        <v>501.46432511915</v>
      </c>
    </row>
    <row r="466" hidden="1" customHeight="1" spans="1:4">
      <c r="A466" s="39" t="s">
        <v>40</v>
      </c>
      <c r="B466" s="67">
        <f t="shared" si="84"/>
        <v>30.733685125</v>
      </c>
      <c r="C466" s="91"/>
      <c r="D466" s="40">
        <f t="shared" si="86"/>
        <v>30.733685125</v>
      </c>
    </row>
    <row r="467" hidden="1" customHeight="1" spans="1:4">
      <c r="A467" s="69" t="s">
        <v>41</v>
      </c>
      <c r="B467" s="70">
        <f t="shared" si="84"/>
        <v>30.733685125</v>
      </c>
      <c r="C467" s="79"/>
      <c r="D467" s="72">
        <f t="shared" si="86"/>
        <v>30.733685125</v>
      </c>
    </row>
    <row r="468" hidden="1" customHeight="1" spans="1:4">
      <c r="A468" s="41" t="s">
        <v>42</v>
      </c>
      <c r="B468" s="53">
        <f t="shared" si="84"/>
        <v>59.6430894093607</v>
      </c>
      <c r="C468" s="81"/>
      <c r="D468" s="42">
        <f t="shared" si="86"/>
        <v>59.6430894093607</v>
      </c>
    </row>
    <row r="470" customHeight="1" spans="1:8">
      <c r="A470" s="34" t="s">
        <v>196</v>
      </c>
      <c r="B470" s="34"/>
      <c r="C470" s="34"/>
      <c r="D470" s="34"/>
      <c r="E470" s="34"/>
      <c r="F470" s="34"/>
      <c r="G470" s="34"/>
      <c r="H470" s="34"/>
    </row>
    <row r="471" customHeight="1" spans="1:5">
      <c r="A471" s="33"/>
      <c r="B471" s="33"/>
      <c r="C471" s="33"/>
      <c r="E471" s="33"/>
    </row>
    <row r="472" customHeight="1" spans="1:5">
      <c r="A472" s="231" t="s">
        <v>197</v>
      </c>
      <c r="B472" s="232"/>
      <c r="C472" s="232"/>
      <c r="D472" s="233"/>
      <c r="E472" s="234"/>
    </row>
    <row r="473" customHeight="1" spans="1:4">
      <c r="A473" s="235" t="s">
        <v>198</v>
      </c>
      <c r="B473" s="236" t="s">
        <v>199</v>
      </c>
      <c r="C473" s="236" t="s">
        <v>200</v>
      </c>
      <c r="D473" s="141" t="s">
        <v>201</v>
      </c>
    </row>
    <row r="474" ht="138" customHeight="1" spans="1:4">
      <c r="A474" s="237" t="s">
        <v>202</v>
      </c>
      <c r="B474" s="238">
        <v>4</v>
      </c>
      <c r="C474" s="239">
        <v>108.24</v>
      </c>
      <c r="D474" s="240">
        <f>C474*B474/12</f>
        <v>36.08</v>
      </c>
    </row>
    <row r="475" ht="63" spans="1:4">
      <c r="A475" s="237" t="s">
        <v>203</v>
      </c>
      <c r="B475" s="238">
        <v>4</v>
      </c>
      <c r="C475" s="239">
        <v>60.15</v>
      </c>
      <c r="D475" s="240">
        <f t="shared" ref="D475:D480" si="87">C475*B475/12</f>
        <v>20.05</v>
      </c>
    </row>
    <row r="476" ht="94.5" spans="1:4">
      <c r="A476" s="237" t="s">
        <v>204</v>
      </c>
      <c r="B476" s="238">
        <v>4</v>
      </c>
      <c r="C476" s="239">
        <v>72.5</v>
      </c>
      <c r="D476" s="240">
        <f t="shared" si="87"/>
        <v>24.1666666666667</v>
      </c>
    </row>
    <row r="477" ht="63" spans="1:4">
      <c r="A477" s="237" t="s">
        <v>205</v>
      </c>
      <c r="B477" s="238">
        <v>4</v>
      </c>
      <c r="C477" s="239">
        <v>13.9</v>
      </c>
      <c r="D477" s="240">
        <f t="shared" si="87"/>
        <v>4.63333333333333</v>
      </c>
    </row>
    <row r="478" ht="141.75" spans="1:4">
      <c r="A478" s="237" t="s">
        <v>206</v>
      </c>
      <c r="B478" s="238">
        <v>1</v>
      </c>
      <c r="C478" s="239">
        <v>350.26</v>
      </c>
      <c r="D478" s="240">
        <f t="shared" si="87"/>
        <v>29.1883333333333</v>
      </c>
    </row>
    <row r="479" ht="94.5" spans="1:4">
      <c r="A479" s="237" t="s">
        <v>207</v>
      </c>
      <c r="B479" s="238">
        <v>2</v>
      </c>
      <c r="C479" s="239">
        <v>82.07</v>
      </c>
      <c r="D479" s="240">
        <f>C479*B479/120</f>
        <v>1.36783333333333</v>
      </c>
    </row>
    <row r="480" ht="30.75" customHeight="1" spans="1:4">
      <c r="A480" s="237" t="s">
        <v>208</v>
      </c>
      <c r="B480" s="238">
        <v>3</v>
      </c>
      <c r="C480" s="239">
        <v>7.6</v>
      </c>
      <c r="D480" s="240">
        <f>C480*B480/120</f>
        <v>0.19</v>
      </c>
    </row>
    <row r="481" customHeight="1" spans="1:4">
      <c r="A481" s="241" t="s">
        <v>209</v>
      </c>
      <c r="B481" s="242"/>
      <c r="C481" s="242"/>
      <c r="D481" s="243">
        <f>SUM(D474:D480)</f>
        <v>115.676166666667</v>
      </c>
    </row>
    <row r="482" customHeight="1" spans="1:5">
      <c r="A482" s="244" t="s">
        <v>210</v>
      </c>
      <c r="B482" s="244"/>
      <c r="C482" s="244"/>
      <c r="D482" s="244"/>
      <c r="E482" s="244"/>
    </row>
    <row r="483" hidden="1" customHeight="1" spans="1:4">
      <c r="A483" s="39" t="s">
        <v>40</v>
      </c>
      <c r="B483" s="245"/>
      <c r="C483" s="246"/>
      <c r="D483" s="247"/>
    </row>
    <row r="484" hidden="1" customHeight="1" spans="1:4">
      <c r="A484" s="69" t="s">
        <v>41</v>
      </c>
      <c r="B484" s="248"/>
      <c r="C484" s="249"/>
      <c r="D484" s="247"/>
    </row>
    <row r="485" hidden="1" customHeight="1" spans="1:4">
      <c r="A485" s="41" t="s">
        <v>42</v>
      </c>
      <c r="B485" s="250"/>
      <c r="C485" s="251"/>
      <c r="D485" s="247"/>
    </row>
    <row r="486" hidden="1" customHeight="1" spans="1:4">
      <c r="A486" s="39" t="s">
        <v>40</v>
      </c>
      <c r="B486" s="245"/>
      <c r="C486" s="245"/>
      <c r="D486" s="252"/>
    </row>
    <row r="487" hidden="1" customHeight="1" spans="1:4">
      <c r="A487" s="69" t="s">
        <v>41</v>
      </c>
      <c r="B487" s="248"/>
      <c r="C487" s="248"/>
      <c r="D487" s="253"/>
    </row>
    <row r="488" hidden="1" customHeight="1" spans="1:4">
      <c r="A488" s="41" t="s">
        <v>42</v>
      </c>
      <c r="B488" s="250"/>
      <c r="C488" s="250"/>
      <c r="D488" s="254"/>
    </row>
    <row r="489" customHeight="1" spans="2:4">
      <c r="B489" s="296"/>
      <c r="C489" s="296"/>
      <c r="D489" s="297"/>
    </row>
    <row r="490" customHeight="1" spans="1:4">
      <c r="A490" s="231" t="s">
        <v>211</v>
      </c>
      <c r="B490" s="232"/>
      <c r="C490" s="232"/>
      <c r="D490" s="233"/>
    </row>
    <row r="491" customHeight="1" spans="1:4">
      <c r="A491" s="318" t="s">
        <v>198</v>
      </c>
      <c r="B491" s="319" t="s">
        <v>199</v>
      </c>
      <c r="C491" s="319" t="s">
        <v>200</v>
      </c>
      <c r="D491" s="320" t="s">
        <v>201</v>
      </c>
    </row>
    <row r="492" ht="94.5" spans="1:4">
      <c r="A492" s="237" t="s">
        <v>212</v>
      </c>
      <c r="B492" s="321">
        <v>2</v>
      </c>
      <c r="C492" s="322">
        <v>27.19</v>
      </c>
      <c r="D492" s="323">
        <f>C492*B492/120</f>
        <v>0.453166666666667</v>
      </c>
    </row>
    <row r="493" ht="63" spans="1:4">
      <c r="A493" s="324" t="s">
        <v>213</v>
      </c>
      <c r="B493" s="300">
        <v>2</v>
      </c>
      <c r="C493" s="301">
        <v>261.25</v>
      </c>
      <c r="D493" s="302">
        <f>C493*B493/120</f>
        <v>4.35416666666667</v>
      </c>
    </row>
    <row r="494" ht="79.5" spans="1:4">
      <c r="A494" s="325" t="s">
        <v>214</v>
      </c>
      <c r="B494" s="300">
        <v>1</v>
      </c>
      <c r="C494" s="301">
        <v>8.91</v>
      </c>
      <c r="D494" s="302">
        <f>C494*B494/12</f>
        <v>0.7425</v>
      </c>
    </row>
    <row r="495" customHeight="1" spans="1:4">
      <c r="A495" s="326" t="s">
        <v>209</v>
      </c>
      <c r="B495" s="327"/>
      <c r="C495" s="327"/>
      <c r="D495" s="328">
        <f>SUM(D492:D494)</f>
        <v>5.54983333333333</v>
      </c>
    </row>
    <row r="496" customHeight="1" spans="1:5">
      <c r="A496" s="244" t="s">
        <v>210</v>
      </c>
      <c r="B496" s="244"/>
      <c r="C496" s="244"/>
      <c r="D496" s="244"/>
      <c r="E496" s="244"/>
    </row>
    <row r="498" customHeight="1" spans="1:4">
      <c r="A498" s="231" t="s">
        <v>196</v>
      </c>
      <c r="B498" s="232"/>
      <c r="C498" s="232"/>
      <c r="D498" s="233"/>
    </row>
    <row r="499" ht="39.75" customHeight="1" spans="1:4">
      <c r="A499" s="255" t="s">
        <v>30</v>
      </c>
      <c r="B499" s="256" t="s">
        <v>215</v>
      </c>
      <c r="C499" s="256" t="s">
        <v>216</v>
      </c>
      <c r="D499" s="257" t="s">
        <v>217</v>
      </c>
    </row>
    <row r="500" hidden="1" customHeight="1" spans="1:4">
      <c r="A500" s="258" t="s">
        <v>38</v>
      </c>
      <c r="B500" s="259" t="e">
        <f>#REF!</f>
        <v>#REF!</v>
      </c>
      <c r="C500" s="306" t="e">
        <f>SUM(B500:C500)</f>
        <v>#REF!</v>
      </c>
      <c r="D500" s="260" t="e">
        <f>SUM(C500:D500)</f>
        <v>#REF!</v>
      </c>
    </row>
    <row r="501" hidden="1" customHeight="1" spans="1:4">
      <c r="A501" s="258" t="s">
        <v>39</v>
      </c>
      <c r="B501" s="259" t="e">
        <f>#REF!</f>
        <v>#REF!</v>
      </c>
      <c r="C501" s="306" t="e">
        <f>SUM(B501:C501)</f>
        <v>#REF!</v>
      </c>
      <c r="D501" s="260" t="e">
        <f>SUM(C501:D501)</f>
        <v>#REF!</v>
      </c>
    </row>
    <row r="502" customHeight="1" spans="1:4">
      <c r="A502" s="261" t="str">
        <f>A16</f>
        <v>Eletricista (44h semanais)</v>
      </c>
      <c r="B502" s="262">
        <f>D481</f>
        <v>115.676166666667</v>
      </c>
      <c r="C502" s="262">
        <f>D495</f>
        <v>5.54983333333333</v>
      </c>
      <c r="D502" s="263">
        <f>B502+C502</f>
        <v>121.226</v>
      </c>
    </row>
    <row r="503" hidden="1" customHeight="1" spans="1:4">
      <c r="A503" s="39" t="s">
        <v>40</v>
      </c>
      <c r="B503" s="264">
        <f t="shared" ref="B503:B505" si="88">C483</f>
        <v>0</v>
      </c>
      <c r="C503" s="264">
        <f t="shared" ref="C503:C505" si="89">D486</f>
        <v>0</v>
      </c>
      <c r="D503" s="252">
        <f t="shared" ref="D503:D505" si="90">SUM(B503:C503)</f>
        <v>0</v>
      </c>
    </row>
    <row r="504" hidden="1" customHeight="1" spans="1:4">
      <c r="A504" s="69" t="s">
        <v>41</v>
      </c>
      <c r="B504" s="265">
        <f t="shared" si="88"/>
        <v>0</v>
      </c>
      <c r="C504" s="265">
        <f t="shared" si="89"/>
        <v>0</v>
      </c>
      <c r="D504" s="253">
        <f t="shared" si="90"/>
        <v>0</v>
      </c>
    </row>
    <row r="505" hidden="1" customHeight="1" spans="1:8">
      <c r="A505" s="41" t="s">
        <v>42</v>
      </c>
      <c r="B505" s="266">
        <f t="shared" si="88"/>
        <v>0</v>
      </c>
      <c r="C505" s="266">
        <f t="shared" si="89"/>
        <v>0</v>
      </c>
      <c r="D505" s="254">
        <f t="shared" si="90"/>
        <v>0</v>
      </c>
      <c r="H505" s="33"/>
    </row>
    <row r="507" customHeight="1" spans="1:8">
      <c r="A507" s="34" t="s">
        <v>218</v>
      </c>
      <c r="B507" s="34"/>
      <c r="C507" s="34"/>
      <c r="D507" s="34"/>
      <c r="E507" s="34"/>
      <c r="F507" s="34"/>
      <c r="G507" s="34"/>
      <c r="H507" s="34"/>
    </row>
    <row r="508" customHeight="1" spans="1:6">
      <c r="A508" s="96"/>
      <c r="B508" s="96"/>
      <c r="C508" s="96"/>
      <c r="D508" s="96"/>
      <c r="E508" s="96"/>
      <c r="F508" s="96"/>
    </row>
    <row r="509" ht="49.5" customHeight="1" spans="1:6">
      <c r="A509" s="267" t="s">
        <v>219</v>
      </c>
      <c r="B509" s="268"/>
      <c r="C509" s="96"/>
      <c r="D509" s="96"/>
      <c r="E509" s="96"/>
      <c r="F509" s="96"/>
    </row>
    <row r="510" customHeight="1" spans="1:6">
      <c r="A510" s="269" t="s">
        <v>220</v>
      </c>
      <c r="B510" s="270">
        <v>0.05</v>
      </c>
      <c r="C510" s="96"/>
      <c r="D510" s="96"/>
      <c r="E510" s="96"/>
      <c r="F510" s="96"/>
    </row>
    <row r="511" customHeight="1" spans="1:6">
      <c r="A511" s="269" t="s">
        <v>221</v>
      </c>
      <c r="B511" s="270">
        <v>0.1225</v>
      </c>
      <c r="C511" s="96"/>
      <c r="D511" s="96"/>
      <c r="E511" s="96"/>
      <c r="F511" s="96"/>
    </row>
    <row r="512" customHeight="1" spans="1:6">
      <c r="A512" s="271" t="s">
        <v>222</v>
      </c>
      <c r="B512" s="272">
        <v>0.1</v>
      </c>
      <c r="C512" s="96"/>
      <c r="D512" s="96"/>
      <c r="E512" s="96"/>
      <c r="F512" s="96"/>
    </row>
    <row r="514" customHeight="1" spans="1:4">
      <c r="A514" s="37" t="s">
        <v>218</v>
      </c>
      <c r="B514" s="56"/>
      <c r="C514" s="56"/>
      <c r="D514" s="38"/>
    </row>
    <row r="515" customHeight="1" spans="1:4">
      <c r="A515" s="97" t="s">
        <v>30</v>
      </c>
      <c r="B515" s="98" t="s">
        <v>31</v>
      </c>
      <c r="C515" s="98" t="s">
        <v>32</v>
      </c>
      <c r="D515" s="100" t="s">
        <v>37</v>
      </c>
    </row>
    <row r="516" hidden="1" customHeight="1" spans="1:4">
      <c r="A516" s="49" t="s">
        <v>38</v>
      </c>
      <c r="B516" s="273">
        <f ca="1">F74+E275+E379+D463+C500</f>
        <v>0</v>
      </c>
      <c r="C516" s="274">
        <f>((1+$B$510)/(1-$B$511-$B$512))-1</f>
        <v>0.35048231511254</v>
      </c>
      <c r="D516" s="58">
        <f ca="1">B516*C516</f>
        <v>0</v>
      </c>
    </row>
    <row r="517" hidden="1" customHeight="1" spans="1:4">
      <c r="A517" s="59" t="s">
        <v>39</v>
      </c>
      <c r="B517" s="275">
        <f ca="1">F75+E276+E380+D464+C501</f>
        <v>0</v>
      </c>
      <c r="C517" s="276">
        <f t="shared" ref="C517:C521" si="91">((1+$B$510)/(1-$B$511-$B$512))-1</f>
        <v>0.35048231511254</v>
      </c>
      <c r="D517" s="62">
        <f ca="1" t="shared" ref="D517:D521" si="92">B517*C517</f>
        <v>0</v>
      </c>
    </row>
    <row r="518" customHeight="1" spans="1:4">
      <c r="A518" s="174" t="str">
        <f>A16</f>
        <v>Eletricista (44h semanais)</v>
      </c>
      <c r="B518" s="277">
        <f>F76+E277+E381+D465+D502</f>
        <v>5780.59415903026</v>
      </c>
      <c r="C518" s="278">
        <f t="shared" si="91"/>
        <v>0.35048231511254</v>
      </c>
      <c r="D518" s="161">
        <f t="shared" si="92"/>
        <v>2025.99602358295</v>
      </c>
    </row>
    <row r="519" hidden="1" customHeight="1" spans="1:4">
      <c r="A519" s="39" t="s">
        <v>40</v>
      </c>
      <c r="B519" s="279">
        <f>G77+E278+E382+D466+D503</f>
        <v>449.008685125</v>
      </c>
      <c r="C519" s="280">
        <f t="shared" si="91"/>
        <v>0.35048231511254</v>
      </c>
      <c r="D519" s="40">
        <f t="shared" si="92"/>
        <v>157.369603468248</v>
      </c>
    </row>
    <row r="520" hidden="1" customHeight="1" spans="1:4">
      <c r="A520" s="69" t="s">
        <v>41</v>
      </c>
      <c r="B520" s="281">
        <f>G78+E279+E383+D467+D504</f>
        <v>449.008685125</v>
      </c>
      <c r="C520" s="282">
        <f t="shared" si="91"/>
        <v>0.35048231511254</v>
      </c>
      <c r="D520" s="72">
        <f t="shared" si="92"/>
        <v>157.369603468248</v>
      </c>
    </row>
    <row r="521" hidden="1" customHeight="1" spans="1:8">
      <c r="A521" s="41" t="s">
        <v>42</v>
      </c>
      <c r="B521" s="283">
        <f>G79+E280+E384+D468+D505</f>
        <v>673.113089409361</v>
      </c>
      <c r="C521" s="284">
        <f t="shared" si="91"/>
        <v>0.35048231511254</v>
      </c>
      <c r="D521" s="42">
        <f t="shared" si="92"/>
        <v>235.914233908747</v>
      </c>
      <c r="H521" s="33"/>
    </row>
    <row r="523" customHeight="1" spans="1:8">
      <c r="A523" s="34" t="s">
        <v>223</v>
      </c>
      <c r="B523" s="34"/>
      <c r="C523" s="34"/>
      <c r="D523" s="34"/>
      <c r="E523" s="34"/>
      <c r="F523" s="34"/>
      <c r="G523" s="34"/>
      <c r="H523" s="34"/>
    </row>
    <row r="524" ht="51" customHeight="1" spans="1:6">
      <c r="A524" s="31" t="s">
        <v>224</v>
      </c>
      <c r="B524" s="31"/>
      <c r="C524" s="31"/>
      <c r="D524" s="31"/>
      <c r="E524" s="31"/>
      <c r="F524" s="31"/>
    </row>
    <row r="526" customHeight="1" spans="1:4">
      <c r="A526" s="43" t="s">
        <v>225</v>
      </c>
      <c r="B526" s="44"/>
      <c r="C526" s="44"/>
      <c r="D526" s="45"/>
    </row>
    <row r="527" customHeight="1" spans="1:4">
      <c r="A527" s="46" t="s">
        <v>30</v>
      </c>
      <c r="B527" s="47" t="s">
        <v>31</v>
      </c>
      <c r="C527" s="47" t="s">
        <v>226</v>
      </c>
      <c r="D527" s="48" t="s">
        <v>37</v>
      </c>
    </row>
    <row r="528" hidden="1" customHeight="1" spans="1:4">
      <c r="A528" s="49" t="s">
        <v>40</v>
      </c>
      <c r="B528" s="50">
        <f>G77+E278+E382+D466+D503+D519</f>
        <v>606.378288593248</v>
      </c>
      <c r="C528" s="77">
        <v>40</v>
      </c>
      <c r="D528" s="58">
        <f>B528/C528</f>
        <v>15.1594572148312</v>
      </c>
    </row>
    <row r="529" hidden="1" customHeight="1" spans="1:4">
      <c r="A529" s="69" t="s">
        <v>41</v>
      </c>
      <c r="B529" s="70">
        <f>G78+E279+E383+D467+D504+D520</f>
        <v>606.378288593248</v>
      </c>
      <c r="C529" s="79">
        <f>C528</f>
        <v>40</v>
      </c>
      <c r="D529" s="72">
        <f t="shared" ref="D529:D530" si="93">B529/C529</f>
        <v>15.1594572148312</v>
      </c>
    </row>
    <row r="530" customHeight="1" spans="1:8">
      <c r="A530" s="41" t="str">
        <f>A16</f>
        <v>Eletricista (44h semanais)</v>
      </c>
      <c r="B530" s="53">
        <v>0</v>
      </c>
      <c r="C530" s="81">
        <f>C529</f>
        <v>40</v>
      </c>
      <c r="D530" s="42">
        <v>0</v>
      </c>
      <c r="H530" s="33"/>
    </row>
    <row r="532" customHeight="1" spans="1:8">
      <c r="A532" s="34" t="s">
        <v>227</v>
      </c>
      <c r="B532" s="34"/>
      <c r="C532" s="34"/>
      <c r="D532" s="34"/>
      <c r="E532" s="34"/>
      <c r="F532" s="34"/>
      <c r="G532" s="34"/>
      <c r="H532" s="34"/>
    </row>
    <row r="534" customHeight="1" spans="1:4">
      <c r="A534" s="46" t="s">
        <v>228</v>
      </c>
      <c r="B534" s="47"/>
      <c r="C534" s="47"/>
      <c r="D534" s="48"/>
    </row>
    <row r="535" customHeight="1" spans="1:4">
      <c r="A535" s="162" t="s">
        <v>229</v>
      </c>
      <c r="B535" s="47" t="s">
        <v>230</v>
      </c>
      <c r="C535" s="47" t="s">
        <v>231</v>
      </c>
      <c r="D535" s="48" t="s">
        <v>232</v>
      </c>
    </row>
    <row r="536" ht="32.1" customHeight="1" spans="1:4">
      <c r="A536" s="195" t="s">
        <v>233</v>
      </c>
      <c r="B536" s="50">
        <f ca="1">F74</f>
        <v>0</v>
      </c>
      <c r="C536" s="50">
        <f ca="1">F75</f>
        <v>0</v>
      </c>
      <c r="D536" s="52">
        <f>F76</f>
        <v>2314.208</v>
      </c>
    </row>
    <row r="537" ht="32.1" customHeight="1" spans="1:4">
      <c r="A537" s="168" t="s">
        <v>234</v>
      </c>
      <c r="B537" s="70">
        <f ca="1">E275</f>
        <v>0</v>
      </c>
      <c r="C537" s="70">
        <f ca="1">E276</f>
        <v>0</v>
      </c>
      <c r="D537" s="285">
        <f>E277</f>
        <v>2392.840872</v>
      </c>
    </row>
    <row r="538" ht="32.1" customHeight="1" spans="1:4">
      <c r="A538" s="168" t="s">
        <v>235</v>
      </c>
      <c r="B538" s="70">
        <f ca="1">E379</f>
        <v>0</v>
      </c>
      <c r="C538" s="70">
        <f ca="1">E380</f>
        <v>0</v>
      </c>
      <c r="D538" s="285">
        <f>E381</f>
        <v>450.854961911111</v>
      </c>
    </row>
    <row r="539" ht="32.1" customHeight="1" spans="1:4">
      <c r="A539" s="168" t="s">
        <v>236</v>
      </c>
      <c r="B539" s="70">
        <f ca="1">D463</f>
        <v>0</v>
      </c>
      <c r="C539" s="70">
        <f ca="1">D464</f>
        <v>0</v>
      </c>
      <c r="D539" s="285">
        <f>D465</f>
        <v>501.46432511915</v>
      </c>
    </row>
    <row r="540" ht="32.1" customHeight="1" spans="1:4">
      <c r="A540" s="168" t="s">
        <v>237</v>
      </c>
      <c r="B540" s="70">
        <v>0</v>
      </c>
      <c r="C540" s="70">
        <v>0</v>
      </c>
      <c r="D540" s="285">
        <f>D502</f>
        <v>121.226</v>
      </c>
    </row>
    <row r="541" ht="32.1" customHeight="1" spans="1:4">
      <c r="A541" s="168" t="s">
        <v>238</v>
      </c>
      <c r="B541" s="70">
        <f ca="1">D516</f>
        <v>0</v>
      </c>
      <c r="C541" s="70">
        <f ca="1">D517</f>
        <v>0</v>
      </c>
      <c r="D541" s="285">
        <f>D518</f>
        <v>2025.99602358295</v>
      </c>
    </row>
    <row r="542" ht="32.1" customHeight="1" spans="1:4">
      <c r="A542" s="168" t="s">
        <v>239</v>
      </c>
      <c r="B542" s="70">
        <v>0</v>
      </c>
      <c r="C542" s="70">
        <v>0</v>
      </c>
      <c r="D542" s="285">
        <f>D530</f>
        <v>0</v>
      </c>
    </row>
    <row r="543" ht="32.1" customHeight="1" spans="1:4">
      <c r="A543" s="286" t="s">
        <v>240</v>
      </c>
      <c r="B543" s="287">
        <f ca="1">SUM(B536:B542)</f>
        <v>0</v>
      </c>
      <c r="C543" s="287">
        <f ca="1">SUM(C536:C542)</f>
        <v>0</v>
      </c>
      <c r="D543" s="288">
        <f>SUM(D536:D542)</f>
        <v>7806.59018261321</v>
      </c>
    </row>
    <row r="544" ht="32.1" customHeight="1" spans="1:4">
      <c r="A544" s="95" t="s">
        <v>241</v>
      </c>
      <c r="B544" s="289">
        <f ca="1">B543*2</f>
        <v>0</v>
      </c>
      <c r="C544" s="289">
        <f ca="1">C543*2</f>
        <v>0</v>
      </c>
      <c r="D544" s="290">
        <f>D543*1</f>
        <v>7806.59018261321</v>
      </c>
    </row>
    <row r="545" customHeight="1" spans="1:1">
      <c r="A545" s="27"/>
    </row>
    <row r="546" customHeight="1" spans="1:1">
      <c r="A546" s="27"/>
    </row>
    <row r="547" customHeight="1" spans="1:1">
      <c r="A547" s="27"/>
    </row>
  </sheetData>
  <mergeCells count="116">
    <mergeCell ref="A1:H1"/>
    <mergeCell ref="A3:H3"/>
    <mergeCell ref="A5:H5"/>
    <mergeCell ref="A6:H6"/>
    <mergeCell ref="A7:H7"/>
    <mergeCell ref="A9:H9"/>
    <mergeCell ref="A10:H10"/>
    <mergeCell ref="A12:H12"/>
    <mergeCell ref="A13:H13"/>
    <mergeCell ref="A15:B15"/>
    <mergeCell ref="A19:H19"/>
    <mergeCell ref="A20:H20"/>
    <mergeCell ref="A22:D22"/>
    <mergeCell ref="A27:H27"/>
    <mergeCell ref="A28:H28"/>
    <mergeCell ref="A30:D30"/>
    <mergeCell ref="A40:H40"/>
    <mergeCell ref="A41:H41"/>
    <mergeCell ref="A43:E43"/>
    <mergeCell ref="A47:E47"/>
    <mergeCell ref="A52:D52"/>
    <mergeCell ref="A57:D57"/>
    <mergeCell ref="A58:F58"/>
    <mergeCell ref="A60:D60"/>
    <mergeCell ref="A69:H69"/>
    <mergeCell ref="A70:H70"/>
    <mergeCell ref="A72:F72"/>
    <mergeCell ref="A81:H81"/>
    <mergeCell ref="A83:H83"/>
    <mergeCell ref="A85:D85"/>
    <mergeCell ref="A94:D94"/>
    <mergeCell ref="A103:E103"/>
    <mergeCell ref="A112:E112"/>
    <mergeCell ref="A121:H121"/>
    <mergeCell ref="A122:H122"/>
    <mergeCell ref="A124:B124"/>
    <mergeCell ref="A136:D136"/>
    <mergeCell ref="A145:D145"/>
    <mergeCell ref="A154:D154"/>
    <mergeCell ref="A163:H163"/>
    <mergeCell ref="A164:H164"/>
    <mergeCell ref="A166:F166"/>
    <mergeCell ref="A168:E168"/>
    <mergeCell ref="A177:E177"/>
    <mergeCell ref="A186:D186"/>
    <mergeCell ref="A195:F195"/>
    <mergeCell ref="A197:D197"/>
    <mergeCell ref="A206:D206"/>
    <mergeCell ref="A215:D215"/>
    <mergeCell ref="A224:H224"/>
    <mergeCell ref="A226:D226"/>
    <mergeCell ref="A232:H232"/>
    <mergeCell ref="A234:D234"/>
    <mergeCell ref="A243:H243"/>
    <mergeCell ref="A245:D245"/>
    <mergeCell ref="A251:H251"/>
    <mergeCell ref="A253:D253"/>
    <mergeCell ref="A262:H262"/>
    <mergeCell ref="A271:H271"/>
    <mergeCell ref="A273:E273"/>
    <mergeCell ref="A282:H282"/>
    <mergeCell ref="A283:H283"/>
    <mergeCell ref="A285:B285"/>
    <mergeCell ref="A294:H294"/>
    <mergeCell ref="A295:H295"/>
    <mergeCell ref="A297:D297"/>
    <mergeCell ref="A306:D306"/>
    <mergeCell ref="A315:D315"/>
    <mergeCell ref="A324:H324"/>
    <mergeCell ref="A325:H325"/>
    <mergeCell ref="A327:D327"/>
    <mergeCell ref="A336:D336"/>
    <mergeCell ref="A345:D345"/>
    <mergeCell ref="A354:H354"/>
    <mergeCell ref="A355:H355"/>
    <mergeCell ref="A357:E357"/>
    <mergeCell ref="A366:D366"/>
    <mergeCell ref="A375:H375"/>
    <mergeCell ref="A377:E377"/>
    <mergeCell ref="A386:H386"/>
    <mergeCell ref="A387:H387"/>
    <mergeCell ref="A389:G389"/>
    <mergeCell ref="A390:G390"/>
    <mergeCell ref="A406:D406"/>
    <mergeCell ref="B407:D407"/>
    <mergeCell ref="A423:H423"/>
    <mergeCell ref="A424:H424"/>
    <mergeCell ref="A426:D426"/>
    <mergeCell ref="A435:E435"/>
    <mergeCell ref="A444:H444"/>
    <mergeCell ref="A445:H445"/>
    <mergeCell ref="A447:D447"/>
    <mergeCell ref="A453:D453"/>
    <mergeCell ref="A459:H459"/>
    <mergeCell ref="A461:D461"/>
    <mergeCell ref="A470:H470"/>
    <mergeCell ref="A472:D472"/>
    <mergeCell ref="A481:C481"/>
    <mergeCell ref="A482:E482"/>
    <mergeCell ref="A490:D490"/>
    <mergeCell ref="A495:C495"/>
    <mergeCell ref="A496:E496"/>
    <mergeCell ref="A498:D498"/>
    <mergeCell ref="A507:H507"/>
    <mergeCell ref="A508:F508"/>
    <mergeCell ref="A509:B509"/>
    <mergeCell ref="A514:D514"/>
    <mergeCell ref="A523:H523"/>
    <mergeCell ref="A524:F524"/>
    <mergeCell ref="A526:D526"/>
    <mergeCell ref="A532:H532"/>
    <mergeCell ref="A534:D534"/>
    <mergeCell ref="A391:A392"/>
    <mergeCell ref="A407:A408"/>
    <mergeCell ref="B391:B392"/>
    <mergeCell ref="C391:C392"/>
  </mergeCells>
  <pageMargins left="0.511811024" right="0.511811024" top="0.787401575" bottom="0.787401575" header="0.31496062" footer="0.31496062"/>
  <pageSetup paperSize="9" scale="80"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8"/>
  <sheetViews>
    <sheetView showGridLines="0" zoomScale="115" zoomScaleNormal="115" topLeftCell="A146" workbookViewId="0">
      <selection activeCell="A1" sqref="$A1:$XFD1048576"/>
    </sheetView>
  </sheetViews>
  <sheetFormatPr defaultColWidth="9" defaultRowHeight="15.75" outlineLevelCol="3"/>
  <cols>
    <col min="1" max="1" width="9.14285714285714" style="1"/>
    <col min="2" max="2" width="72.1428571428571" style="1" customWidth="1"/>
    <col min="3" max="3" width="18" style="1" customWidth="1"/>
    <col min="4" max="4" width="14.2857142857143" style="1" customWidth="1"/>
    <col min="5" max="5" width="12.7142857142857" style="1" customWidth="1"/>
    <col min="6" max="6" width="12" style="1" customWidth="1"/>
    <col min="7" max="7" width="15.1428571428571" style="1" customWidth="1"/>
    <col min="8" max="16384" width="9.14285714285714" style="1"/>
  </cols>
  <sheetData>
    <row r="1" ht="67.5" customHeight="1" spans="1:4">
      <c r="A1" s="2" t="s">
        <v>17</v>
      </c>
      <c r="B1" s="2"/>
      <c r="C1" s="2"/>
      <c r="D1" s="2"/>
    </row>
    <row r="3" ht="20.25" spans="1:4">
      <c r="A3" s="2" t="s">
        <v>18</v>
      </c>
      <c r="B3" s="2"/>
      <c r="C3" s="2"/>
      <c r="D3" s="2"/>
    </row>
    <row r="5" ht="23.25" spans="1:4">
      <c r="A5" s="3" t="s">
        <v>19</v>
      </c>
      <c r="B5" s="3"/>
      <c r="C5" s="3"/>
      <c r="D5" s="3"/>
    </row>
    <row r="6" ht="23.25" spans="1:4">
      <c r="A6" s="3" t="s">
        <v>242</v>
      </c>
      <c r="B6" s="3"/>
      <c r="C6" s="3"/>
      <c r="D6" s="3"/>
    </row>
    <row r="7" spans="1:4">
      <c r="A7" s="4" t="s">
        <v>243</v>
      </c>
      <c r="B7" s="4"/>
      <c r="C7" s="4"/>
      <c r="D7" s="4"/>
    </row>
    <row r="10" spans="1:3">
      <c r="A10" s="5" t="s">
        <v>244</v>
      </c>
      <c r="B10" s="5"/>
      <c r="C10" s="5"/>
    </row>
    <row r="12" ht="16.5" spans="1:3">
      <c r="A12" s="6">
        <v>1</v>
      </c>
      <c r="B12" s="7" t="s">
        <v>245</v>
      </c>
      <c r="C12" s="7" t="s">
        <v>246</v>
      </c>
    </row>
    <row r="13" ht="16.5" spans="1:3">
      <c r="A13" s="8" t="s">
        <v>247</v>
      </c>
      <c r="B13" s="9" t="s">
        <v>248</v>
      </c>
      <c r="C13" s="10">
        <f>'Custo p. trabalhador Eletricist'!B16</f>
        <v>1780.16</v>
      </c>
    </row>
    <row r="14" ht="16.5" spans="1:3">
      <c r="A14" s="8" t="s">
        <v>249</v>
      </c>
      <c r="B14" s="9" t="s">
        <v>250</v>
      </c>
      <c r="C14" s="10">
        <f>'Custo p. trabalhador Eletricist'!D34</f>
        <v>534.048</v>
      </c>
    </row>
    <row r="15" ht="16.5" spans="1:3">
      <c r="A15" s="8" t="s">
        <v>251</v>
      </c>
      <c r="B15" s="9" t="s">
        <v>252</v>
      </c>
      <c r="C15" s="10" t="s">
        <v>253</v>
      </c>
    </row>
    <row r="16" ht="16.5" spans="1:3">
      <c r="A16" s="8" t="s">
        <v>254</v>
      </c>
      <c r="B16" s="9" t="s">
        <v>49</v>
      </c>
      <c r="C16" s="10" t="s">
        <v>253</v>
      </c>
    </row>
    <row r="17" ht="16.5" spans="1:3">
      <c r="A17" s="8" t="s">
        <v>255</v>
      </c>
      <c r="B17" s="9" t="s">
        <v>256</v>
      </c>
      <c r="C17" s="10" t="s">
        <v>253</v>
      </c>
    </row>
    <row r="18" ht="16.5" spans="1:3">
      <c r="A18" s="8"/>
      <c r="B18" s="9"/>
      <c r="C18" s="10"/>
    </row>
    <row r="19" ht="16.5" spans="1:3">
      <c r="A19" s="8" t="s">
        <v>257</v>
      </c>
      <c r="B19" s="9" t="s">
        <v>258</v>
      </c>
      <c r="C19" s="10" t="s">
        <v>253</v>
      </c>
    </row>
    <row r="20" ht="16.5" spans="1:3">
      <c r="A20" s="11" t="s">
        <v>58</v>
      </c>
      <c r="B20" s="7"/>
      <c r="C20" s="10">
        <f>'Custo p. trabalhador Eletricist'!F76</f>
        <v>2314.208</v>
      </c>
    </row>
    <row r="23" spans="1:3">
      <c r="A23" s="5" t="s">
        <v>259</v>
      </c>
      <c r="B23" s="5"/>
      <c r="C23" s="5"/>
    </row>
    <row r="24" spans="1:1">
      <c r="A24" s="12"/>
    </row>
    <row r="25" spans="1:3">
      <c r="A25" s="13" t="s">
        <v>260</v>
      </c>
      <c r="B25" s="13"/>
      <c r="C25" s="13"/>
    </row>
    <row r="27" ht="16.5" spans="1:3">
      <c r="A27" s="6" t="s">
        <v>261</v>
      </c>
      <c r="B27" s="7" t="s">
        <v>262</v>
      </c>
      <c r="C27" s="7" t="s">
        <v>246</v>
      </c>
    </row>
    <row r="28" ht="16.5" spans="1:3">
      <c r="A28" s="8" t="s">
        <v>247</v>
      </c>
      <c r="B28" s="9" t="s">
        <v>263</v>
      </c>
      <c r="C28" s="14">
        <f>'Custo p. trabalhador Eletricist'!B116</f>
        <v>192.850666666667</v>
      </c>
    </row>
    <row r="29" ht="16.5" spans="1:3">
      <c r="A29" s="8" t="s">
        <v>249</v>
      </c>
      <c r="B29" s="9" t="s">
        <v>264</v>
      </c>
      <c r="C29" s="14">
        <f>'Custo p. trabalhador Eletricist'!C116+'Custo p. trabalhador Eletricist'!D116</f>
        <v>257.134222222222</v>
      </c>
    </row>
    <row r="30" ht="16.5" spans="1:3">
      <c r="A30" s="11" t="s">
        <v>58</v>
      </c>
      <c r="B30" s="7"/>
      <c r="C30" s="14">
        <f>'Custo p. trabalhador Eletricist'!E116</f>
        <v>449.984888888889</v>
      </c>
    </row>
    <row r="33" ht="32.25" customHeight="1" spans="1:4">
      <c r="A33" s="15" t="s">
        <v>265</v>
      </c>
      <c r="B33" s="15"/>
      <c r="C33" s="15"/>
      <c r="D33" s="15"/>
    </row>
    <row r="35" ht="16.5" spans="1:4">
      <c r="A35" s="6" t="s">
        <v>266</v>
      </c>
      <c r="B35" s="7" t="s">
        <v>267</v>
      </c>
      <c r="C35" s="7" t="s">
        <v>268</v>
      </c>
      <c r="D35" s="7" t="s">
        <v>246</v>
      </c>
    </row>
    <row r="36" ht="16.5" spans="1:4">
      <c r="A36" s="8" t="s">
        <v>247</v>
      </c>
      <c r="B36" s="9" t="s">
        <v>269</v>
      </c>
      <c r="C36" s="16">
        <v>0.2</v>
      </c>
      <c r="D36" s="10">
        <f>($C$20+$C$30)*C36</f>
        <v>552.838577777778</v>
      </c>
    </row>
    <row r="37" ht="16.5" spans="1:4">
      <c r="A37" s="8" t="s">
        <v>249</v>
      </c>
      <c r="B37" s="9" t="s">
        <v>270</v>
      </c>
      <c r="C37" s="16">
        <v>0.025</v>
      </c>
      <c r="D37" s="10">
        <f t="shared" ref="D37:D44" si="0">($C$20+$C$30)*C37</f>
        <v>69.1048222222222</v>
      </c>
    </row>
    <row r="38" ht="16.5" spans="1:4">
      <c r="A38" s="8" t="s">
        <v>251</v>
      </c>
      <c r="B38" s="9" t="s">
        <v>271</v>
      </c>
      <c r="C38" s="17">
        <v>0.03</v>
      </c>
      <c r="D38" s="10">
        <f t="shared" si="0"/>
        <v>82.9257866666667</v>
      </c>
    </row>
    <row r="39" ht="16.5" spans="1:4">
      <c r="A39" s="8" t="s">
        <v>254</v>
      </c>
      <c r="B39" s="9" t="s">
        <v>272</v>
      </c>
      <c r="C39" s="16">
        <v>0.015</v>
      </c>
      <c r="D39" s="10">
        <f t="shared" si="0"/>
        <v>41.4628933333333</v>
      </c>
    </row>
    <row r="40" ht="16.5" spans="1:4">
      <c r="A40" s="8" t="s">
        <v>255</v>
      </c>
      <c r="B40" s="9" t="s">
        <v>273</v>
      </c>
      <c r="C40" s="16">
        <v>0.01</v>
      </c>
      <c r="D40" s="10">
        <f t="shared" si="0"/>
        <v>27.6419288888889</v>
      </c>
    </row>
    <row r="41" ht="16.5" spans="1:4">
      <c r="A41" s="8" t="s">
        <v>274</v>
      </c>
      <c r="B41" s="9" t="s">
        <v>78</v>
      </c>
      <c r="C41" s="16">
        <v>0.006</v>
      </c>
      <c r="D41" s="10">
        <f t="shared" si="0"/>
        <v>16.5851573333333</v>
      </c>
    </row>
    <row r="42" ht="16.5" spans="1:4">
      <c r="A42" s="8" t="s">
        <v>257</v>
      </c>
      <c r="B42" s="9" t="s">
        <v>79</v>
      </c>
      <c r="C42" s="16">
        <v>0.002</v>
      </c>
      <c r="D42" s="10">
        <f t="shared" si="0"/>
        <v>5.52838577777778</v>
      </c>
    </row>
    <row r="43" ht="16.5" spans="1:4">
      <c r="A43" s="8" t="s">
        <v>275</v>
      </c>
      <c r="B43" s="9" t="s">
        <v>80</v>
      </c>
      <c r="C43" s="16">
        <v>0.08</v>
      </c>
      <c r="D43" s="10">
        <f t="shared" si="0"/>
        <v>221.135431111111</v>
      </c>
    </row>
    <row r="44" ht="16.5" spans="1:4">
      <c r="A44" s="11" t="s">
        <v>276</v>
      </c>
      <c r="B44" s="7"/>
      <c r="C44" s="16">
        <f>SUM(C35:C43)</f>
        <v>0.368</v>
      </c>
      <c r="D44" s="10">
        <f t="shared" si="0"/>
        <v>1017.22298311111</v>
      </c>
    </row>
    <row r="47" spans="1:3">
      <c r="A47" s="13" t="s">
        <v>277</v>
      </c>
      <c r="B47" s="13"/>
      <c r="C47" s="13"/>
    </row>
    <row r="49" ht="16.5" spans="1:3">
      <c r="A49" s="6" t="s">
        <v>278</v>
      </c>
      <c r="B49" s="7" t="s">
        <v>279</v>
      </c>
      <c r="C49" s="7" t="s">
        <v>246</v>
      </c>
    </row>
    <row r="50" ht="16.5" spans="1:3">
      <c r="A50" s="8" t="s">
        <v>247</v>
      </c>
      <c r="B50" s="9" t="s">
        <v>280</v>
      </c>
      <c r="C50" s="18">
        <f>'Custo p. trabalhador Eletricist'!D190</f>
        <v>0</v>
      </c>
    </row>
    <row r="51" ht="16.5" spans="1:3">
      <c r="A51" s="8" t="s">
        <v>249</v>
      </c>
      <c r="B51" s="9" t="s">
        <v>281</v>
      </c>
      <c r="C51" s="14">
        <f>'Custo p. trabalhador Eletricist'!D219</f>
        <v>566.28</v>
      </c>
    </row>
    <row r="52" ht="16.5" spans="1:3">
      <c r="A52" s="8" t="s">
        <v>251</v>
      </c>
      <c r="B52" s="9" t="s">
        <v>282</v>
      </c>
      <c r="C52" s="14">
        <f>'Custo p. trabalhador Eletricist'!D230</f>
        <v>100</v>
      </c>
    </row>
    <row r="53" ht="16.5" spans="1:3">
      <c r="A53" s="8" t="s">
        <v>254</v>
      </c>
      <c r="B53" s="9" t="s">
        <v>283</v>
      </c>
      <c r="C53" s="14">
        <f>'Custo p. trabalhador Eletricist'!D238</f>
        <v>47.11</v>
      </c>
    </row>
    <row r="54" ht="16.5" spans="1:3">
      <c r="A54" s="8" t="s">
        <v>255</v>
      </c>
      <c r="B54" s="9" t="s">
        <v>116</v>
      </c>
      <c r="C54" s="14">
        <f>'Custo p. trabalhador Eletricist'!D249</f>
        <v>123.235</v>
      </c>
    </row>
    <row r="55" ht="16.5" spans="1:3">
      <c r="A55" s="8" t="s">
        <v>274</v>
      </c>
      <c r="B55" s="9" t="s">
        <v>117</v>
      </c>
      <c r="C55" s="14">
        <f>'Custo p. trabalhador Eletricist'!D257</f>
        <v>89.008</v>
      </c>
    </row>
    <row r="56" ht="16.5" spans="1:3">
      <c r="A56" s="8" t="s">
        <v>257</v>
      </c>
      <c r="B56" s="9" t="s">
        <v>258</v>
      </c>
      <c r="C56" s="18"/>
    </row>
    <row r="57" ht="16.5" spans="1:3">
      <c r="A57" s="11" t="s">
        <v>58</v>
      </c>
      <c r="B57" s="7"/>
      <c r="C57" s="14">
        <f>'Custo p. trabalhador Eletricist'!H266</f>
        <v>925.633</v>
      </c>
    </row>
    <row r="60" spans="1:3">
      <c r="A60" s="13" t="s">
        <v>284</v>
      </c>
      <c r="B60" s="13"/>
      <c r="C60" s="13"/>
    </row>
    <row r="62" ht="16.5" spans="1:3">
      <c r="A62" s="6">
        <v>2</v>
      </c>
      <c r="B62" s="7" t="s">
        <v>285</v>
      </c>
      <c r="C62" s="7" t="s">
        <v>246</v>
      </c>
    </row>
    <row r="63" ht="16.5" spans="1:3">
      <c r="A63" s="8" t="s">
        <v>261</v>
      </c>
      <c r="B63" s="9" t="s">
        <v>262</v>
      </c>
      <c r="C63" s="14">
        <f>'Custo p. trabalhador Eletricist'!B277</f>
        <v>449.984888888889</v>
      </c>
    </row>
    <row r="64" ht="16.5" spans="1:3">
      <c r="A64" s="8" t="s">
        <v>266</v>
      </c>
      <c r="B64" s="9" t="s">
        <v>267</v>
      </c>
      <c r="C64" s="14">
        <f>'Custo p. trabalhador Eletricist'!C277</f>
        <v>1017.22298311111</v>
      </c>
    </row>
    <row r="65" ht="16.5" spans="1:3">
      <c r="A65" s="8" t="s">
        <v>278</v>
      </c>
      <c r="B65" s="9" t="s">
        <v>279</v>
      </c>
      <c r="C65" s="14">
        <f>'Custo p. trabalhador Eletricist'!D277</f>
        <v>925.633</v>
      </c>
    </row>
    <row r="66" ht="16.5" spans="1:3">
      <c r="A66" s="11" t="s">
        <v>58</v>
      </c>
      <c r="B66" s="7"/>
      <c r="C66" s="10">
        <f>'Custo p. trabalhador Eletricist'!E277</f>
        <v>2392.840872</v>
      </c>
    </row>
    <row r="67" spans="1:1">
      <c r="A67" s="19"/>
    </row>
    <row r="69" spans="1:3">
      <c r="A69" s="5" t="s">
        <v>286</v>
      </c>
      <c r="B69" s="5"/>
      <c r="C69" s="5"/>
    </row>
    <row r="71" ht="16.5" spans="1:3">
      <c r="A71" s="6">
        <v>3</v>
      </c>
      <c r="B71" s="7" t="s">
        <v>287</v>
      </c>
      <c r="C71" s="7" t="s">
        <v>246</v>
      </c>
    </row>
    <row r="72" ht="16.5" spans="1:3">
      <c r="A72" s="8" t="s">
        <v>247</v>
      </c>
      <c r="B72" s="20" t="s">
        <v>288</v>
      </c>
      <c r="C72" s="14">
        <f>'Custo p. trabalhador Eletricist'!D319</f>
        <v>186.4654271</v>
      </c>
    </row>
    <row r="73" ht="16.5" spans="1:3">
      <c r="A73" s="8" t="s">
        <v>249</v>
      </c>
      <c r="B73" s="20" t="s">
        <v>289</v>
      </c>
      <c r="C73" s="14">
        <f>'Custo p. trabalhador Eletricist'!D301</f>
        <v>325.913443333333</v>
      </c>
    </row>
    <row r="74" ht="16.5" spans="1:3">
      <c r="A74" s="8" t="s">
        <v>251</v>
      </c>
      <c r="B74" s="20" t="s">
        <v>290</v>
      </c>
      <c r="C74" s="14">
        <f>'Custo p. trabalhador Eletricist'!D310</f>
        <v>88.4541724444445</v>
      </c>
    </row>
    <row r="75" ht="16.5" spans="1:3">
      <c r="A75" s="8" t="s">
        <v>254</v>
      </c>
      <c r="B75" s="20" t="s">
        <v>291</v>
      </c>
      <c r="C75" s="14">
        <f>'Custo p. trabalhador Eletricist'!D349</f>
        <v>264.389534811111</v>
      </c>
    </row>
    <row r="76" ht="16.5" spans="1:3">
      <c r="A76" s="8" t="s">
        <v>255</v>
      </c>
      <c r="B76" s="20" t="s">
        <v>292</v>
      </c>
      <c r="C76" s="14">
        <f>'Custo p. trabalhador Eletricist'!D331</f>
        <v>392.254072666667</v>
      </c>
    </row>
    <row r="77" ht="16.5" spans="1:3">
      <c r="A77" s="8" t="s">
        <v>274</v>
      </c>
      <c r="B77" s="20" t="s">
        <v>293</v>
      </c>
      <c r="C77" s="14">
        <f>'Custo p. trabalhador Eletricist'!D340</f>
        <v>88.4541724444445</v>
      </c>
    </row>
    <row r="78" ht="16.5" spans="1:3">
      <c r="A78" s="11" t="s">
        <v>58</v>
      </c>
      <c r="B78" s="7"/>
      <c r="C78" s="14">
        <f>'Custo p. trabalhador Eletricist'!E381</f>
        <v>450.854961911111</v>
      </c>
    </row>
    <row r="81" spans="1:3">
      <c r="A81" s="5" t="s">
        <v>294</v>
      </c>
      <c r="B81" s="5"/>
      <c r="C81" s="5"/>
    </row>
    <row r="84" spans="1:3">
      <c r="A84" s="13" t="s">
        <v>295</v>
      </c>
      <c r="B84" s="13"/>
      <c r="C84" s="13"/>
    </row>
    <row r="85" ht="16.5" spans="1:1">
      <c r="A85" s="12"/>
    </row>
    <row r="86" ht="16.5" spans="1:3">
      <c r="A86" s="6" t="s">
        <v>296</v>
      </c>
      <c r="B86" s="7" t="s">
        <v>297</v>
      </c>
      <c r="C86" s="7" t="s">
        <v>246</v>
      </c>
    </row>
    <row r="87" ht="16.5" spans="1:3">
      <c r="A87" s="21" t="s">
        <v>297</v>
      </c>
      <c r="B87" s="22"/>
      <c r="C87" s="14">
        <f>'Custo p. trabalhador Eletricist'!E439</f>
        <v>501.46432511915</v>
      </c>
    </row>
    <row r="88" ht="16.5" spans="1:3">
      <c r="A88" s="11" t="s">
        <v>276</v>
      </c>
      <c r="B88" s="7"/>
      <c r="C88" s="14">
        <f>'Custo p. trabalhador Eletricist'!E439</f>
        <v>501.46432511915</v>
      </c>
    </row>
    <row r="91" spans="1:3">
      <c r="A91" s="13" t="s">
        <v>298</v>
      </c>
      <c r="B91" s="13"/>
      <c r="C91" s="13"/>
    </row>
    <row r="92" ht="16.5" spans="1:1">
      <c r="A92" s="12"/>
    </row>
    <row r="93" ht="16.5" spans="1:3">
      <c r="A93" s="6" t="s">
        <v>299</v>
      </c>
      <c r="B93" s="7" t="s">
        <v>300</v>
      </c>
      <c r="C93" s="7" t="s">
        <v>246</v>
      </c>
    </row>
    <row r="94" ht="16.5" spans="1:3">
      <c r="A94" s="8" t="s">
        <v>247</v>
      </c>
      <c r="B94" s="9" t="s">
        <v>301</v>
      </c>
      <c r="C94" s="18">
        <f>'Custo por trabalhador AOM'!D457</f>
        <v>0</v>
      </c>
    </row>
    <row r="95" ht="16.5" spans="1:3">
      <c r="A95" s="11" t="s">
        <v>58</v>
      </c>
      <c r="B95" s="7"/>
      <c r="C95" s="18">
        <f>'Custo por trabalhador AOM'!D457</f>
        <v>0</v>
      </c>
    </row>
    <row r="98" spans="1:3">
      <c r="A98" s="13" t="s">
        <v>302</v>
      </c>
      <c r="B98" s="13"/>
      <c r="C98" s="13"/>
    </row>
    <row r="99" ht="16.5" spans="1:1">
      <c r="A99" s="12"/>
    </row>
    <row r="100" ht="16.5" spans="1:3">
      <c r="A100" s="6">
        <v>4</v>
      </c>
      <c r="B100" s="7" t="s">
        <v>303</v>
      </c>
      <c r="C100" s="7" t="s">
        <v>246</v>
      </c>
    </row>
    <row r="101" ht="16.5" spans="1:3">
      <c r="A101" s="8" t="s">
        <v>296</v>
      </c>
      <c r="B101" s="9" t="s">
        <v>297</v>
      </c>
      <c r="C101" s="14">
        <f>'Custo p. trabalhador Eletricist'!B465</f>
        <v>501.46432511915</v>
      </c>
    </row>
    <row r="102" ht="16.5" spans="1:3">
      <c r="A102" s="8" t="s">
        <v>299</v>
      </c>
      <c r="B102" s="9" t="s">
        <v>300</v>
      </c>
      <c r="C102" s="18">
        <f>'Custo por trabalhador AOM'!C465</f>
        <v>0</v>
      </c>
    </row>
    <row r="103" ht="16.5" spans="1:3">
      <c r="A103" s="11" t="s">
        <v>58</v>
      </c>
      <c r="B103" s="7"/>
      <c r="C103" s="14">
        <f>'Custo p. trabalhador Eletricist'!D465</f>
        <v>501.46432511915</v>
      </c>
    </row>
    <row r="106" spans="1:3">
      <c r="A106" s="5" t="s">
        <v>304</v>
      </c>
      <c r="B106" s="5"/>
      <c r="C106" s="5"/>
    </row>
    <row r="108" ht="16.5" spans="1:3">
      <c r="A108" s="6">
        <v>5</v>
      </c>
      <c r="B108" s="23" t="s">
        <v>237</v>
      </c>
      <c r="C108" s="7" t="s">
        <v>246</v>
      </c>
    </row>
    <row r="109" ht="16.5" spans="1:3">
      <c r="A109" s="8" t="s">
        <v>247</v>
      </c>
      <c r="B109" s="9" t="s">
        <v>305</v>
      </c>
      <c r="C109" s="10">
        <f>'Custo p. trabalhador Eletricist'!D481</f>
        <v>115.676166666667</v>
      </c>
    </row>
    <row r="110" ht="16.5" spans="1:3">
      <c r="A110" s="8" t="s">
        <v>249</v>
      </c>
      <c r="B110" s="9" t="s">
        <v>306</v>
      </c>
      <c r="C110" s="18"/>
    </row>
    <row r="111" ht="16.5" spans="1:3">
      <c r="A111" s="8" t="s">
        <v>251</v>
      </c>
      <c r="B111" s="9" t="s">
        <v>307</v>
      </c>
      <c r="C111" s="10">
        <f>'Custo p. trabalhador Eletricist'!D495</f>
        <v>5.54983333333333</v>
      </c>
    </row>
    <row r="112" ht="16.5" spans="1:3">
      <c r="A112" s="8" t="s">
        <v>254</v>
      </c>
      <c r="B112" s="9" t="s">
        <v>258</v>
      </c>
      <c r="C112" s="18"/>
    </row>
    <row r="113" ht="16.5" spans="1:3">
      <c r="A113" s="11" t="s">
        <v>276</v>
      </c>
      <c r="B113" s="7"/>
      <c r="C113" s="10">
        <f>'Custo p. trabalhador Eletricist'!D502</f>
        <v>121.226</v>
      </c>
    </row>
    <row r="116" spans="1:3">
      <c r="A116" s="5" t="s">
        <v>308</v>
      </c>
      <c r="B116" s="5"/>
      <c r="C116" s="5"/>
    </row>
    <row r="118" ht="16.5" spans="1:4">
      <c r="A118" s="6">
        <v>6</v>
      </c>
      <c r="B118" s="23" t="s">
        <v>238</v>
      </c>
      <c r="C118" s="7" t="s">
        <v>268</v>
      </c>
      <c r="D118" s="7" t="s">
        <v>246</v>
      </c>
    </row>
    <row r="119" ht="16.5" spans="1:4">
      <c r="A119" s="8" t="s">
        <v>247</v>
      </c>
      <c r="B119" s="9" t="s">
        <v>220</v>
      </c>
      <c r="C119" s="24">
        <v>0.05</v>
      </c>
      <c r="D119" s="10">
        <f>'Custo p. trabalhador Eletricist'!B518*'Planilha de Custos Eletricis'!C119</f>
        <v>289.029707951513</v>
      </c>
    </row>
    <row r="120" ht="16.5" spans="1:4">
      <c r="A120" s="8" t="s">
        <v>249</v>
      </c>
      <c r="B120" s="9" t="s">
        <v>222</v>
      </c>
      <c r="C120" s="24">
        <v>0.1</v>
      </c>
      <c r="D120" s="10">
        <f>((C136+'Planilha de Custos Eletricis'!D119)/(1-0.1-0.1225))*'Planilha de Custos Eletricis'!C120</f>
        <v>780.659018261321</v>
      </c>
    </row>
    <row r="121" ht="16.5" spans="1:4">
      <c r="A121" s="8" t="s">
        <v>251</v>
      </c>
      <c r="B121" s="9" t="s">
        <v>221</v>
      </c>
      <c r="C121" s="16">
        <f>'Custo por trabalhador Jard.'!B501</f>
        <v>0.1225</v>
      </c>
      <c r="D121" s="10">
        <f>(($C$136+$D$119+$D$120)/(1-0.1225))*C121</f>
        <v>956.307297370119</v>
      </c>
    </row>
    <row r="122" ht="16.5" spans="1:4">
      <c r="A122" s="8"/>
      <c r="B122" s="9" t="s">
        <v>309</v>
      </c>
      <c r="C122" s="16">
        <v>0.0925</v>
      </c>
      <c r="D122" s="10">
        <f>(($C$136+$D$119+$D$120)/(1-0.1225))*C122</f>
        <v>722.109591891722</v>
      </c>
    </row>
    <row r="123" ht="16.5" spans="1:4">
      <c r="A123" s="8"/>
      <c r="B123" s="9" t="s">
        <v>310</v>
      </c>
      <c r="C123" s="18"/>
      <c r="D123" s="10">
        <f>(($C$136+$D$119+$D$120)/(1-0.0865))*C123</f>
        <v>0</v>
      </c>
    </row>
    <row r="124" ht="16.5" spans="1:4">
      <c r="A124" s="8"/>
      <c r="B124" s="9" t="s">
        <v>311</v>
      </c>
      <c r="C124" s="24">
        <v>0.03</v>
      </c>
      <c r="D124" s="10">
        <f>(($C$136+$D$119+$D$120)/(1-0.1225))*C124</f>
        <v>234.197705478396</v>
      </c>
    </row>
    <row r="125" ht="16.5" spans="1:4">
      <c r="A125" s="11" t="s">
        <v>276</v>
      </c>
      <c r="B125" s="7"/>
      <c r="C125" s="18"/>
      <c r="D125" s="10">
        <f>SUM(D119:D121)</f>
        <v>2025.99602358295</v>
      </c>
    </row>
    <row r="128" spans="1:3">
      <c r="A128" s="5" t="s">
        <v>312</v>
      </c>
      <c r="B128" s="5"/>
      <c r="C128" s="5"/>
    </row>
    <row r="130" ht="16.5" spans="1:3">
      <c r="A130" s="6"/>
      <c r="B130" s="7" t="s">
        <v>313</v>
      </c>
      <c r="C130" s="7" t="s">
        <v>246</v>
      </c>
    </row>
    <row r="131" ht="16.5" spans="1:3">
      <c r="A131" s="25" t="s">
        <v>247</v>
      </c>
      <c r="B131" s="9" t="s">
        <v>244</v>
      </c>
      <c r="C131" s="26">
        <f>'Custo p. trabalhador Eletricist'!D536</f>
        <v>2314.208</v>
      </c>
    </row>
    <row r="132" ht="16.5" spans="1:3">
      <c r="A132" s="25" t="s">
        <v>249</v>
      </c>
      <c r="B132" s="9" t="s">
        <v>259</v>
      </c>
      <c r="C132" s="26">
        <f>'Custo p. trabalhador Eletricist'!D537</f>
        <v>2392.840872</v>
      </c>
    </row>
    <row r="133" ht="16.5" spans="1:3">
      <c r="A133" s="25" t="s">
        <v>251</v>
      </c>
      <c r="B133" s="9" t="s">
        <v>286</v>
      </c>
      <c r="C133" s="26">
        <f>'Custo p. trabalhador Eletricist'!D538</f>
        <v>450.854961911111</v>
      </c>
    </row>
    <row r="134" ht="16.5" spans="1:3">
      <c r="A134" s="25" t="s">
        <v>254</v>
      </c>
      <c r="B134" s="9" t="s">
        <v>294</v>
      </c>
      <c r="C134" s="26">
        <f>'Custo p. trabalhador Eletricist'!D539</f>
        <v>501.46432511915</v>
      </c>
    </row>
    <row r="135" ht="16.5" spans="1:3">
      <c r="A135" s="25" t="s">
        <v>255</v>
      </c>
      <c r="B135" s="9" t="s">
        <v>304</v>
      </c>
      <c r="C135" s="26">
        <f>'Custo p. trabalhador Eletricist'!D540</f>
        <v>121.226</v>
      </c>
    </row>
    <row r="136" ht="16.5" spans="1:3">
      <c r="A136" s="11" t="s">
        <v>314</v>
      </c>
      <c r="B136" s="7"/>
      <c r="C136" s="26">
        <f>SUM('Planilha de Custos Eletricis'!C131:C135)</f>
        <v>5780.59415903026</v>
      </c>
    </row>
    <row r="137" ht="16.5" spans="1:3">
      <c r="A137" s="25" t="s">
        <v>274</v>
      </c>
      <c r="B137" s="9" t="s">
        <v>315</v>
      </c>
      <c r="C137" s="26">
        <f>'Custo p. trabalhador Eletricist'!D541</f>
        <v>2025.99602358295</v>
      </c>
    </row>
    <row r="138" ht="16.5" spans="1:3">
      <c r="A138" s="11" t="s">
        <v>316</v>
      </c>
      <c r="B138" s="7"/>
      <c r="C138" s="26">
        <f>'Custo p. trabalhador Eletricist'!D544</f>
        <v>7806.59018261321</v>
      </c>
    </row>
  </sheetData>
  <mergeCells count="33">
    <mergeCell ref="A1:D1"/>
    <mergeCell ref="A3:D3"/>
    <mergeCell ref="A5:D5"/>
    <mergeCell ref="A6:D6"/>
    <mergeCell ref="A7:D7"/>
    <mergeCell ref="A10:C10"/>
    <mergeCell ref="A20:B20"/>
    <mergeCell ref="A23:C23"/>
    <mergeCell ref="A25:C25"/>
    <mergeCell ref="A30:B30"/>
    <mergeCell ref="A33:D33"/>
    <mergeCell ref="A44:B44"/>
    <mergeCell ref="A47:C47"/>
    <mergeCell ref="A57:B57"/>
    <mergeCell ref="A60:C60"/>
    <mergeCell ref="A66:B66"/>
    <mergeCell ref="A69:C69"/>
    <mergeCell ref="A78:B78"/>
    <mergeCell ref="A81:C81"/>
    <mergeCell ref="A84:C84"/>
    <mergeCell ref="A87:B87"/>
    <mergeCell ref="A88:B88"/>
    <mergeCell ref="A91:C91"/>
    <mergeCell ref="A95:B95"/>
    <mergeCell ref="A98:C98"/>
    <mergeCell ref="A103:B103"/>
    <mergeCell ref="A106:C106"/>
    <mergeCell ref="A113:B113"/>
    <mergeCell ref="A116:C116"/>
    <mergeCell ref="A125:B125"/>
    <mergeCell ref="A128:C128"/>
    <mergeCell ref="A136:B136"/>
    <mergeCell ref="A138:B138"/>
  </mergeCells>
  <pageMargins left="0.511811024" right="0.511811024" top="0.787401575" bottom="0.787401575" header="0.31496062" footer="0.31496062"/>
  <pageSetup paperSize="9" scale="8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48"/>
  <sheetViews>
    <sheetView showGridLines="0" zoomScale="115" zoomScaleNormal="115" workbookViewId="0">
      <selection activeCell="M7" sqref="M7"/>
    </sheetView>
  </sheetViews>
  <sheetFormatPr defaultColWidth="9" defaultRowHeight="24" customHeight="1" outlineLevelCol="7"/>
  <cols>
    <col min="1" max="1" width="32.1428571428571" style="28" customWidth="1"/>
    <col min="2" max="2" width="19.2857142857143" style="28" customWidth="1"/>
    <col min="3" max="4" width="22.2857142857143" style="28" customWidth="1"/>
    <col min="5" max="5" width="18.5714285714286" style="28" customWidth="1"/>
    <col min="6" max="6" width="17.7142857142857" style="28" customWidth="1"/>
    <col min="7" max="7" width="15.8571428571429" style="28" customWidth="1"/>
    <col min="8" max="8" width="12.1428571428571" style="28" customWidth="1"/>
    <col min="9" max="16384" width="9.14285714285714" style="28"/>
  </cols>
  <sheetData>
    <row r="1" ht="71" customHeight="1" spans="1:8">
      <c r="A1" s="29" t="s">
        <v>317</v>
      </c>
      <c r="B1" s="29"/>
      <c r="C1" s="29"/>
      <c r="D1" s="29"/>
      <c r="E1" s="29"/>
      <c r="F1" s="29"/>
      <c r="G1" s="29"/>
      <c r="H1" s="29"/>
    </row>
    <row r="3" customHeight="1" spans="1:8">
      <c r="A3" s="30" t="s">
        <v>18</v>
      </c>
      <c r="B3" s="30"/>
      <c r="C3" s="30"/>
      <c r="D3" s="30"/>
      <c r="E3" s="30"/>
      <c r="F3" s="30"/>
      <c r="G3" s="30"/>
      <c r="H3" s="30"/>
    </row>
    <row r="5" customHeight="1" spans="1:8">
      <c r="A5" s="3" t="s">
        <v>19</v>
      </c>
      <c r="B5" s="3"/>
      <c r="C5" s="3"/>
      <c r="D5" s="3"/>
      <c r="E5" s="3"/>
      <c r="F5" s="3"/>
      <c r="G5" s="3"/>
      <c r="H5" s="3"/>
    </row>
    <row r="6" customHeight="1" spans="1:8">
      <c r="A6" s="3" t="s">
        <v>20</v>
      </c>
      <c r="B6" s="3"/>
      <c r="C6" s="3"/>
      <c r="D6" s="3"/>
      <c r="E6" s="3"/>
      <c r="F6" s="3"/>
      <c r="G6" s="3"/>
      <c r="H6" s="3"/>
    </row>
    <row r="7" ht="177" customHeight="1" spans="1:8">
      <c r="A7" s="31" t="s">
        <v>21</v>
      </c>
      <c r="B7" s="31"/>
      <c r="C7" s="31"/>
      <c r="D7" s="31"/>
      <c r="E7" s="31"/>
      <c r="F7" s="31"/>
      <c r="G7" s="31"/>
      <c r="H7" s="31"/>
    </row>
    <row r="8" customHeight="1" spans="1:8">
      <c r="A8" s="32"/>
      <c r="B8" s="32"/>
      <c r="C8" s="32"/>
      <c r="D8" s="32"/>
      <c r="E8" s="32"/>
      <c r="F8" s="32"/>
      <c r="G8" s="33"/>
      <c r="H8" s="33"/>
    </row>
    <row r="9" customHeight="1" spans="1:8">
      <c r="A9" s="34" t="s">
        <v>22</v>
      </c>
      <c r="B9" s="34"/>
      <c r="C9" s="34"/>
      <c r="D9" s="34"/>
      <c r="E9" s="34"/>
      <c r="F9" s="34"/>
      <c r="G9" s="34"/>
      <c r="H9" s="34"/>
    </row>
    <row r="10" ht="40.5" customHeight="1" spans="1:8">
      <c r="A10" s="31" t="s">
        <v>23</v>
      </c>
      <c r="B10" s="31"/>
      <c r="C10" s="31"/>
      <c r="D10" s="31"/>
      <c r="E10" s="31"/>
      <c r="F10" s="31"/>
      <c r="G10" s="31"/>
      <c r="H10" s="31"/>
    </row>
    <row r="11" customHeight="1" spans="1:8">
      <c r="A11" s="32"/>
      <c r="B11" s="32"/>
      <c r="C11" s="32"/>
      <c r="D11" s="32"/>
      <c r="E11" s="32"/>
      <c r="F11" s="32"/>
      <c r="G11" s="33"/>
      <c r="H11" s="33"/>
    </row>
    <row r="12" customHeight="1" spans="1:8">
      <c r="A12" s="35" t="s">
        <v>24</v>
      </c>
      <c r="B12" s="36"/>
      <c r="C12" s="36"/>
      <c r="D12" s="36"/>
      <c r="E12" s="36"/>
      <c r="F12" s="36"/>
      <c r="G12" s="36"/>
      <c r="H12" s="36"/>
    </row>
    <row r="13" ht="33.75" customHeight="1" spans="1:8">
      <c r="A13" s="31" t="s">
        <v>25</v>
      </c>
      <c r="B13" s="31"/>
      <c r="C13" s="31"/>
      <c r="D13" s="31"/>
      <c r="E13" s="31"/>
      <c r="F13" s="31"/>
      <c r="G13" s="31"/>
      <c r="H13" s="31"/>
    </row>
    <row r="15" customHeight="1" spans="1:2">
      <c r="A15" s="37" t="s">
        <v>24</v>
      </c>
      <c r="B15" s="38"/>
    </row>
    <row r="16" ht="29.25" customHeight="1" spans="1:2">
      <c r="A16" s="164" t="s">
        <v>318</v>
      </c>
      <c r="B16" s="40">
        <v>1780.16</v>
      </c>
    </row>
    <row r="17" hidden="1" customHeight="1" spans="1:2">
      <c r="A17" s="41" t="s">
        <v>27</v>
      </c>
      <c r="B17" s="42"/>
    </row>
    <row r="19" customHeight="1" spans="1:8">
      <c r="A19" s="35" t="s">
        <v>28</v>
      </c>
      <c r="B19" s="36"/>
      <c r="C19" s="36"/>
      <c r="D19" s="36"/>
      <c r="E19" s="36"/>
      <c r="F19" s="36"/>
      <c r="G19" s="36"/>
      <c r="H19" s="36"/>
    </row>
    <row r="20" ht="85.5" customHeight="1" spans="1:8">
      <c r="A20" s="31" t="s">
        <v>29</v>
      </c>
      <c r="B20" s="31"/>
      <c r="C20" s="31"/>
      <c r="D20" s="31"/>
      <c r="E20" s="31"/>
      <c r="F20" s="31"/>
      <c r="G20" s="31"/>
      <c r="H20" s="31"/>
    </row>
    <row r="21" customHeight="1" spans="1:6">
      <c r="A21" s="32"/>
      <c r="B21" s="32"/>
      <c r="C21" s="32"/>
      <c r="D21" s="32"/>
      <c r="E21" s="32"/>
      <c r="F21" s="32"/>
    </row>
    <row r="22" customHeight="1" spans="1:4">
      <c r="A22" s="43" t="s">
        <v>28</v>
      </c>
      <c r="B22" s="44"/>
      <c r="C22" s="44"/>
      <c r="D22" s="45"/>
    </row>
    <row r="23" customHeight="1" spans="1:4">
      <c r="A23" s="46" t="s">
        <v>30</v>
      </c>
      <c r="B23" s="47" t="s">
        <v>31</v>
      </c>
      <c r="C23" s="47" t="s">
        <v>32</v>
      </c>
      <c r="D23" s="48" t="s">
        <v>33</v>
      </c>
    </row>
    <row r="24" customHeight="1" spans="1:8">
      <c r="A24" s="195" t="str">
        <f>A16</f>
        <v>Aux. Operacional de Manutenção (44h semanais)</v>
      </c>
      <c r="B24" s="50">
        <f>B16</f>
        <v>1780.16</v>
      </c>
      <c r="C24" s="51"/>
      <c r="D24" s="52">
        <f>B24*C24</f>
        <v>0</v>
      </c>
      <c r="E24" s="33"/>
      <c r="G24" s="33"/>
      <c r="H24" s="33"/>
    </row>
    <row r="25" hidden="1" customHeight="1" spans="1:8">
      <c r="A25" s="41" t="s">
        <v>27</v>
      </c>
      <c r="B25" s="53">
        <f>B17</f>
        <v>0</v>
      </c>
      <c r="C25" s="54"/>
      <c r="D25" s="55">
        <f>B25*C25</f>
        <v>0</v>
      </c>
      <c r="E25" s="33"/>
      <c r="G25" s="33"/>
      <c r="H25" s="33"/>
    </row>
    <row r="27" customHeight="1" spans="1:8">
      <c r="A27" s="35" t="s">
        <v>34</v>
      </c>
      <c r="B27" s="36"/>
      <c r="C27" s="36"/>
      <c r="D27" s="36"/>
      <c r="E27" s="36"/>
      <c r="F27" s="36"/>
      <c r="G27" s="36"/>
      <c r="H27" s="36"/>
    </row>
    <row r="28" ht="72" customHeight="1" spans="1:8">
      <c r="A28" s="31" t="s">
        <v>35</v>
      </c>
      <c r="B28" s="31"/>
      <c r="C28" s="31"/>
      <c r="D28" s="31"/>
      <c r="E28" s="31"/>
      <c r="F28" s="31"/>
      <c r="G28" s="31"/>
      <c r="H28" s="31"/>
    </row>
    <row r="29" customHeight="1" spans="1:6">
      <c r="A29" s="33"/>
      <c r="B29" s="33"/>
      <c r="C29" s="33"/>
      <c r="D29" s="33"/>
      <c r="F29" s="33"/>
    </row>
    <row r="30" customHeight="1" spans="1:4">
      <c r="A30" s="37" t="s">
        <v>36</v>
      </c>
      <c r="B30" s="56"/>
      <c r="C30" s="56"/>
      <c r="D30" s="38"/>
    </row>
    <row r="31" customHeight="1" spans="1:4">
      <c r="A31" s="46" t="s">
        <v>30</v>
      </c>
      <c r="B31" s="47" t="s">
        <v>31</v>
      </c>
      <c r="C31" s="47" t="s">
        <v>32</v>
      </c>
      <c r="D31" s="48" t="s">
        <v>37</v>
      </c>
    </row>
    <row r="32" hidden="1" customHeight="1" spans="1:4">
      <c r="A32" s="49" t="s">
        <v>38</v>
      </c>
      <c r="B32" s="50"/>
      <c r="C32" s="57"/>
      <c r="D32" s="58">
        <f t="shared" ref="D32:D37" si="0">B32*C32</f>
        <v>0</v>
      </c>
    </row>
    <row r="33" hidden="1" customHeight="1" spans="1:4">
      <c r="A33" s="59" t="s">
        <v>39</v>
      </c>
      <c r="B33" s="60"/>
      <c r="C33" s="61">
        <f>C32</f>
        <v>0</v>
      </c>
      <c r="D33" s="62">
        <f t="shared" si="0"/>
        <v>0</v>
      </c>
    </row>
    <row r="34" customHeight="1" spans="1:4">
      <c r="A34" s="63" t="str">
        <f>A16</f>
        <v>Aux. Operacional de Manutenção (44h semanais)</v>
      </c>
      <c r="B34" s="64"/>
      <c r="C34" s="65">
        <f>C33</f>
        <v>0</v>
      </c>
      <c r="D34" s="66">
        <f t="shared" si="0"/>
        <v>0</v>
      </c>
    </row>
    <row r="35" hidden="1" customHeight="1" spans="1:4">
      <c r="A35" s="39" t="s">
        <v>40</v>
      </c>
      <c r="B35" s="67"/>
      <c r="C35" s="68">
        <f>C34</f>
        <v>0</v>
      </c>
      <c r="D35" s="40">
        <f t="shared" si="0"/>
        <v>0</v>
      </c>
    </row>
    <row r="36" hidden="1" customHeight="1" spans="1:4">
      <c r="A36" s="69" t="s">
        <v>41</v>
      </c>
      <c r="B36" s="70"/>
      <c r="C36" s="71">
        <f>C35</f>
        <v>0</v>
      </c>
      <c r="D36" s="72">
        <f t="shared" si="0"/>
        <v>0</v>
      </c>
    </row>
    <row r="37" hidden="1" customHeight="1" spans="1:8">
      <c r="A37" s="41" t="s">
        <v>42</v>
      </c>
      <c r="B37" s="53"/>
      <c r="C37" s="73">
        <f>C36</f>
        <v>0</v>
      </c>
      <c r="D37" s="42">
        <f t="shared" si="0"/>
        <v>0</v>
      </c>
      <c r="G37" s="33"/>
      <c r="H37" s="33"/>
    </row>
    <row r="40" customHeight="1" spans="1:8">
      <c r="A40" s="35" t="s">
        <v>43</v>
      </c>
      <c r="B40" s="36"/>
      <c r="C40" s="36"/>
      <c r="D40" s="36"/>
      <c r="E40" s="36"/>
      <c r="F40" s="36"/>
      <c r="G40" s="36"/>
      <c r="H40" s="36"/>
    </row>
    <row r="41" ht="69.75" customHeight="1" spans="1:8">
      <c r="A41" s="31" t="s">
        <v>44</v>
      </c>
      <c r="B41" s="31"/>
      <c r="C41" s="31"/>
      <c r="D41" s="31"/>
      <c r="E41" s="31"/>
      <c r="F41" s="31"/>
      <c r="G41" s="31"/>
      <c r="H41" s="31"/>
    </row>
    <row r="43" customHeight="1" spans="1:5">
      <c r="A43" s="43" t="s">
        <v>43</v>
      </c>
      <c r="B43" s="44"/>
      <c r="C43" s="44"/>
      <c r="D43" s="44"/>
      <c r="E43" s="45"/>
    </row>
    <row r="44" customHeight="1" spans="1:5">
      <c r="A44" s="46" t="s">
        <v>30</v>
      </c>
      <c r="B44" s="47" t="s">
        <v>45</v>
      </c>
      <c r="C44" s="47" t="s">
        <v>46</v>
      </c>
      <c r="D44" s="47" t="s">
        <v>32</v>
      </c>
      <c r="E44" s="48" t="s">
        <v>37</v>
      </c>
    </row>
    <row r="45" customHeight="1" spans="1:5">
      <c r="A45" s="49" t="s">
        <v>39</v>
      </c>
      <c r="B45" s="50">
        <f>B16+D33</f>
        <v>1780.16</v>
      </c>
      <c r="C45" s="74">
        <f>7/12</f>
        <v>0.583333333333333</v>
      </c>
      <c r="D45" s="57"/>
      <c r="E45" s="58">
        <f>B45*C45*D45</f>
        <v>0</v>
      </c>
    </row>
    <row r="46" hidden="1" customHeight="1" spans="1:5">
      <c r="A46" s="41" t="s">
        <v>41</v>
      </c>
      <c r="B46" s="53">
        <f>B17+D36</f>
        <v>0</v>
      </c>
      <c r="C46" s="75">
        <f>7/12</f>
        <v>0.583333333333333</v>
      </c>
      <c r="D46" s="73">
        <f>D45</f>
        <v>0</v>
      </c>
      <c r="E46" s="42">
        <f>B46*C46*D46</f>
        <v>0</v>
      </c>
    </row>
    <row r="47" customHeight="1" spans="1:5">
      <c r="A47" s="43" t="s">
        <v>47</v>
      </c>
      <c r="B47" s="44"/>
      <c r="C47" s="44"/>
      <c r="D47" s="44"/>
      <c r="E47" s="45"/>
    </row>
    <row r="48" customHeight="1" spans="1:5">
      <c r="A48" s="46" t="s">
        <v>30</v>
      </c>
      <c r="B48" s="47" t="s">
        <v>45</v>
      </c>
      <c r="C48" s="47" t="s">
        <v>46</v>
      </c>
      <c r="D48" s="47" t="s">
        <v>32</v>
      </c>
      <c r="E48" s="48" t="s">
        <v>37</v>
      </c>
    </row>
    <row r="49" customHeight="1" spans="1:5">
      <c r="A49" s="49" t="s">
        <v>39</v>
      </c>
      <c r="B49" s="50">
        <f>B16+D33</f>
        <v>1780.16</v>
      </c>
      <c r="C49" s="74">
        <f>1/12</f>
        <v>0.0833333333333333</v>
      </c>
      <c r="D49" s="57">
        <v>0</v>
      </c>
      <c r="E49" s="58">
        <f>B49*C49*D49</f>
        <v>0</v>
      </c>
    </row>
    <row r="50" hidden="1" customHeight="1" spans="1:5">
      <c r="A50" s="41" t="s">
        <v>41</v>
      </c>
      <c r="B50" s="53">
        <f>B17+D36</f>
        <v>0</v>
      </c>
      <c r="C50" s="75">
        <f>1/12</f>
        <v>0.0833333333333333</v>
      </c>
      <c r="D50" s="73">
        <f>1+D46</f>
        <v>1</v>
      </c>
      <c r="E50" s="42">
        <f>B50*C50*D50</f>
        <v>0</v>
      </c>
    </row>
    <row r="51" ht="33.75" customHeight="1"/>
    <row r="52" customHeight="1" spans="1:4">
      <c r="A52" s="37" t="s">
        <v>48</v>
      </c>
      <c r="B52" s="56"/>
      <c r="C52" s="56"/>
      <c r="D52" s="38"/>
    </row>
    <row r="53" ht="30.75" customHeight="1" spans="1:4">
      <c r="A53" s="46" t="s">
        <v>30</v>
      </c>
      <c r="B53" s="47" t="s">
        <v>49</v>
      </c>
      <c r="C53" s="76" t="s">
        <v>50</v>
      </c>
      <c r="D53" s="48" t="s">
        <v>37</v>
      </c>
    </row>
    <row r="54" customHeight="1" spans="1:4">
      <c r="A54" s="49" t="s">
        <v>39</v>
      </c>
      <c r="B54" s="50">
        <f>E45</f>
        <v>0</v>
      </c>
      <c r="C54" s="50">
        <f>E49</f>
        <v>0</v>
      </c>
      <c r="D54" s="58">
        <f>SUM(B54:C54)</f>
        <v>0</v>
      </c>
    </row>
    <row r="55" hidden="1" customHeight="1" spans="1:8">
      <c r="A55" s="41" t="s">
        <v>41</v>
      </c>
      <c r="B55" s="53">
        <f>E46</f>
        <v>0</v>
      </c>
      <c r="C55" s="53">
        <f>E50</f>
        <v>0</v>
      </c>
      <c r="D55" s="42">
        <f>SUM(B55:C55)</f>
        <v>0</v>
      </c>
      <c r="G55" s="33"/>
      <c r="H55" s="33"/>
    </row>
    <row r="57" hidden="1" customHeight="1" spans="1:6">
      <c r="A57" s="33" t="s">
        <v>51</v>
      </c>
      <c r="B57" s="33"/>
      <c r="C57" s="33"/>
      <c r="D57" s="33"/>
      <c r="E57" s="33"/>
      <c r="F57" s="33"/>
    </row>
    <row r="58" ht="48" hidden="1" customHeight="1" spans="1:6">
      <c r="A58" s="31" t="s">
        <v>52</v>
      </c>
      <c r="B58" s="31"/>
      <c r="C58" s="31"/>
      <c r="D58" s="31"/>
      <c r="E58" s="31"/>
      <c r="F58" s="31"/>
    </row>
    <row r="59" hidden="1" customHeight="1"/>
    <row r="60" hidden="1" customHeight="1" spans="1:4">
      <c r="A60" s="37" t="s">
        <v>51</v>
      </c>
      <c r="B60" s="56"/>
      <c r="C60" s="56"/>
      <c r="D60" s="38"/>
    </row>
    <row r="61" hidden="1" customHeight="1" spans="1:4">
      <c r="A61" s="46" t="s">
        <v>30</v>
      </c>
      <c r="B61" s="47" t="s">
        <v>31</v>
      </c>
      <c r="C61" s="47" t="s">
        <v>32</v>
      </c>
      <c r="D61" s="48" t="s">
        <v>37</v>
      </c>
    </row>
    <row r="62" hidden="1" customHeight="1" spans="1:4">
      <c r="A62" s="49" t="s">
        <v>38</v>
      </c>
      <c r="B62" s="77"/>
      <c r="C62" s="77"/>
      <c r="D62" s="78"/>
    </row>
    <row r="63" hidden="1" customHeight="1" spans="1:4">
      <c r="A63" s="69" t="s">
        <v>39</v>
      </c>
      <c r="B63" s="79"/>
      <c r="C63" s="79"/>
      <c r="D63" s="80"/>
    </row>
    <row r="64" hidden="1" customHeight="1" spans="1:4">
      <c r="A64" s="41" t="s">
        <v>53</v>
      </c>
      <c r="B64" s="81"/>
      <c r="C64" s="81"/>
      <c r="D64" s="82"/>
    </row>
    <row r="65" hidden="1" customHeight="1" spans="1:4">
      <c r="A65" s="49" t="s">
        <v>40</v>
      </c>
      <c r="B65" s="77"/>
      <c r="C65" s="77"/>
      <c r="D65" s="78"/>
    </row>
    <row r="66" hidden="1" customHeight="1" spans="1:4">
      <c r="A66" s="69" t="s">
        <v>41</v>
      </c>
      <c r="B66" s="79"/>
      <c r="C66" s="79"/>
      <c r="D66" s="80"/>
    </row>
    <row r="67" hidden="1" customHeight="1" spans="1:8">
      <c r="A67" s="41" t="s">
        <v>42</v>
      </c>
      <c r="B67" s="81"/>
      <c r="C67" s="81"/>
      <c r="D67" s="82"/>
      <c r="H67" s="33"/>
    </row>
    <row r="69" customHeight="1" spans="1:8">
      <c r="A69" s="34" t="s">
        <v>22</v>
      </c>
      <c r="B69" s="34"/>
      <c r="C69" s="34"/>
      <c r="D69" s="34"/>
      <c r="E69" s="34"/>
      <c r="F69" s="34"/>
      <c r="G69" s="34"/>
      <c r="H69" s="34"/>
    </row>
    <row r="70" ht="42" customHeight="1" spans="1:8">
      <c r="A70" s="83" t="s">
        <v>54</v>
      </c>
      <c r="B70" s="83"/>
      <c r="C70" s="83"/>
      <c r="D70" s="83"/>
      <c r="E70" s="83"/>
      <c r="F70" s="83"/>
      <c r="G70" s="83"/>
      <c r="H70" s="83"/>
    </row>
    <row r="71" ht="30.75" customHeight="1"/>
    <row r="72" customHeight="1" spans="1:6">
      <c r="A72" s="84" t="s">
        <v>22</v>
      </c>
      <c r="B72" s="85"/>
      <c r="C72" s="85"/>
      <c r="D72" s="85"/>
      <c r="E72" s="85"/>
      <c r="F72" s="86"/>
    </row>
    <row r="73" ht="48" spans="1:6">
      <c r="A73" s="87" t="s">
        <v>30</v>
      </c>
      <c r="B73" s="88" t="s">
        <v>55</v>
      </c>
      <c r="C73" s="89" t="s">
        <v>56</v>
      </c>
      <c r="D73" s="89" t="s">
        <v>57</v>
      </c>
      <c r="E73" s="88" t="s">
        <v>49</v>
      </c>
      <c r="F73" s="90" t="s">
        <v>58</v>
      </c>
    </row>
    <row r="74" hidden="1" customHeight="1" spans="1:6">
      <c r="A74" s="49" t="s">
        <v>38</v>
      </c>
      <c r="B74" s="50">
        <f>B16</f>
        <v>1780.16</v>
      </c>
      <c r="C74" s="50">
        <f>D24</f>
        <v>0</v>
      </c>
      <c r="D74" s="50">
        <f t="shared" ref="D74:D79" si="1">D32</f>
        <v>0</v>
      </c>
      <c r="E74" s="77"/>
      <c r="F74" s="58">
        <f ca="1">SUM(B74:F74)</f>
        <v>0</v>
      </c>
    </row>
    <row r="75" hidden="1" customHeight="1" spans="1:6">
      <c r="A75" s="59" t="s">
        <v>39</v>
      </c>
      <c r="B75" s="60">
        <f>B16</f>
        <v>1780.16</v>
      </c>
      <c r="C75" s="60">
        <f>D24</f>
        <v>0</v>
      </c>
      <c r="D75" s="60">
        <f t="shared" si="1"/>
        <v>0</v>
      </c>
      <c r="E75" s="60">
        <f>D54</f>
        <v>0</v>
      </c>
      <c r="F75" s="62">
        <f ca="1">SUM(B75:F75)</f>
        <v>0</v>
      </c>
    </row>
    <row r="76" customHeight="1" spans="1:6">
      <c r="A76" s="291" t="str">
        <f>A16</f>
        <v>Aux. Operacional de Manutenção (44h semanais)</v>
      </c>
      <c r="B76" s="64">
        <f>B16</f>
        <v>1780.16</v>
      </c>
      <c r="C76" s="64">
        <f>D24</f>
        <v>0</v>
      </c>
      <c r="D76" s="64">
        <f t="shared" si="1"/>
        <v>0</v>
      </c>
      <c r="E76" s="64">
        <f>D54</f>
        <v>0</v>
      </c>
      <c r="F76" s="66">
        <f>SUM(B76:E76)</f>
        <v>1780.16</v>
      </c>
    </row>
    <row r="77" hidden="1" customHeight="1" spans="1:7">
      <c r="A77" s="39" t="s">
        <v>40</v>
      </c>
      <c r="B77" s="67">
        <f>B17</f>
        <v>0</v>
      </c>
      <c r="C77" s="67">
        <f>D25</f>
        <v>0</v>
      </c>
      <c r="D77" s="67">
        <f t="shared" si="1"/>
        <v>0</v>
      </c>
      <c r="E77" s="91"/>
      <c r="F77" s="92">
        <f t="shared" ref="F77:F79" si="2">D65</f>
        <v>0</v>
      </c>
      <c r="G77" s="40">
        <f t="shared" ref="G77:G79" si="3">SUM(B77:F77)</f>
        <v>0</v>
      </c>
    </row>
    <row r="78" hidden="1" customHeight="1" spans="1:7">
      <c r="A78" s="69" t="s">
        <v>41</v>
      </c>
      <c r="B78" s="70">
        <f>B17</f>
        <v>0</v>
      </c>
      <c r="C78" s="70">
        <f>D25</f>
        <v>0</v>
      </c>
      <c r="D78" s="70">
        <f t="shared" si="1"/>
        <v>0</v>
      </c>
      <c r="E78" s="70">
        <f>D55</f>
        <v>0</v>
      </c>
      <c r="F78" s="93">
        <f t="shared" si="2"/>
        <v>0</v>
      </c>
      <c r="G78" s="72">
        <f t="shared" si="3"/>
        <v>0</v>
      </c>
    </row>
    <row r="79" hidden="1" customHeight="1" spans="1:8">
      <c r="A79" s="41" t="s">
        <v>42</v>
      </c>
      <c r="B79" s="53">
        <f>B17</f>
        <v>0</v>
      </c>
      <c r="C79" s="53">
        <f>D25</f>
        <v>0</v>
      </c>
      <c r="D79" s="53">
        <f t="shared" si="1"/>
        <v>0</v>
      </c>
      <c r="E79" s="81"/>
      <c r="F79" s="94">
        <f t="shared" si="2"/>
        <v>0</v>
      </c>
      <c r="G79" s="42">
        <f t="shared" si="3"/>
        <v>0</v>
      </c>
      <c r="H79" s="33"/>
    </row>
    <row r="81" customHeight="1" spans="1:8">
      <c r="A81" s="34" t="s">
        <v>59</v>
      </c>
      <c r="B81" s="34"/>
      <c r="C81" s="34"/>
      <c r="D81" s="34"/>
      <c r="E81" s="34"/>
      <c r="F81" s="34"/>
      <c r="G81" s="34"/>
      <c r="H81" s="34"/>
    </row>
    <row r="83" customHeight="1" spans="1:8">
      <c r="A83" s="35" t="s">
        <v>60</v>
      </c>
      <c r="B83" s="36"/>
      <c r="C83" s="36"/>
      <c r="D83" s="36"/>
      <c r="E83" s="36"/>
      <c r="F83" s="36"/>
      <c r="G83" s="36"/>
      <c r="H83" s="36"/>
    </row>
    <row r="84" ht="15.75"/>
    <row r="85" ht="31.5" customHeight="1" spans="1:5">
      <c r="A85" s="95" t="s">
        <v>61</v>
      </c>
      <c r="B85" s="56"/>
      <c r="C85" s="56"/>
      <c r="D85" s="38"/>
      <c r="E85" s="96"/>
    </row>
    <row r="86" ht="31.5" spans="1:4">
      <c r="A86" s="97" t="s">
        <v>30</v>
      </c>
      <c r="B86" s="98" t="s">
        <v>31</v>
      </c>
      <c r="C86" s="99" t="s">
        <v>62</v>
      </c>
      <c r="D86" s="100" t="s">
        <v>37</v>
      </c>
    </row>
    <row r="87" hidden="1" customHeight="1" spans="1:4">
      <c r="A87" s="49" t="s">
        <v>38</v>
      </c>
      <c r="B87" s="50">
        <f ca="1">F74</f>
        <v>0</v>
      </c>
      <c r="C87" s="101">
        <f>1/12</f>
        <v>0.0833333333333333</v>
      </c>
      <c r="D87" s="58">
        <f ca="1">B87*C87</f>
        <v>0</v>
      </c>
    </row>
    <row r="88" hidden="1" customHeight="1" spans="1:4">
      <c r="A88" s="59" t="s">
        <v>39</v>
      </c>
      <c r="B88" s="60">
        <f ca="1">F75</f>
        <v>0</v>
      </c>
      <c r="C88" s="102">
        <f t="shared" ref="C88:C92" si="4">1/12</f>
        <v>0.0833333333333333</v>
      </c>
      <c r="D88" s="62">
        <f ca="1" t="shared" ref="D88:D92" si="5">B88*C88</f>
        <v>0</v>
      </c>
    </row>
    <row r="89" customHeight="1" spans="1:4">
      <c r="A89" s="291" t="str">
        <f>A16</f>
        <v>Aux. Operacional de Manutenção (44h semanais)</v>
      </c>
      <c r="B89" s="64">
        <f>F76</f>
        <v>1780.16</v>
      </c>
      <c r="C89" s="103">
        <f t="shared" si="4"/>
        <v>0.0833333333333333</v>
      </c>
      <c r="D89" s="66">
        <f t="shared" si="5"/>
        <v>148.346666666667</v>
      </c>
    </row>
    <row r="90" hidden="1" customHeight="1" spans="1:4">
      <c r="A90" s="39" t="s">
        <v>40</v>
      </c>
      <c r="B90" s="67">
        <f t="shared" ref="B90:B92" si="6">G77</f>
        <v>0</v>
      </c>
      <c r="C90" s="104">
        <f t="shared" si="4"/>
        <v>0.0833333333333333</v>
      </c>
      <c r="D90" s="40">
        <f t="shared" si="5"/>
        <v>0</v>
      </c>
    </row>
    <row r="91" hidden="1" customHeight="1" spans="1:4">
      <c r="A91" s="69" t="s">
        <v>41</v>
      </c>
      <c r="B91" s="70">
        <f t="shared" si="6"/>
        <v>0</v>
      </c>
      <c r="C91" s="105">
        <f t="shared" si="4"/>
        <v>0.0833333333333333</v>
      </c>
      <c r="D91" s="72">
        <f t="shared" si="5"/>
        <v>0</v>
      </c>
    </row>
    <row r="92" hidden="1" customHeight="1" spans="1:4">
      <c r="A92" s="41" t="s">
        <v>42</v>
      </c>
      <c r="B92" s="53">
        <f t="shared" si="6"/>
        <v>0</v>
      </c>
      <c r="C92" s="106">
        <f t="shared" si="4"/>
        <v>0.0833333333333333</v>
      </c>
      <c r="D92" s="42">
        <f t="shared" si="5"/>
        <v>0</v>
      </c>
    </row>
    <row r="93" ht="15.75"/>
    <row r="94" ht="36.75" customHeight="1" spans="1:4">
      <c r="A94" s="95" t="s">
        <v>63</v>
      </c>
      <c r="B94" s="56"/>
      <c r="C94" s="56"/>
      <c r="D94" s="38"/>
    </row>
    <row r="95" ht="30.75" customHeight="1" spans="1:4">
      <c r="A95" s="97" t="s">
        <v>30</v>
      </c>
      <c r="B95" s="98" t="s">
        <v>31</v>
      </c>
      <c r="C95" s="99" t="s">
        <v>62</v>
      </c>
      <c r="D95" s="100" t="s">
        <v>37</v>
      </c>
    </row>
    <row r="96" hidden="1" customHeight="1" spans="1:4">
      <c r="A96" s="49" t="s">
        <v>38</v>
      </c>
      <c r="B96" s="50">
        <f ca="1">F74</f>
        <v>0</v>
      </c>
      <c r="C96" s="101">
        <f>1/12</f>
        <v>0.0833333333333333</v>
      </c>
      <c r="D96" s="58">
        <f ca="1">B96*C96</f>
        <v>0</v>
      </c>
    </row>
    <row r="97" hidden="1" customHeight="1" spans="1:4">
      <c r="A97" s="59" t="s">
        <v>39</v>
      </c>
      <c r="B97" s="60">
        <f ca="1">F75</f>
        <v>0</v>
      </c>
      <c r="C97" s="102">
        <f t="shared" ref="C97:C101" si="7">1/12</f>
        <v>0.0833333333333333</v>
      </c>
      <c r="D97" s="62">
        <f ca="1" t="shared" ref="D97:D101" si="8">B97*C97</f>
        <v>0</v>
      </c>
    </row>
    <row r="98" customHeight="1" spans="1:4">
      <c r="A98" s="291" t="str">
        <f>A16</f>
        <v>Aux. Operacional de Manutenção (44h semanais)</v>
      </c>
      <c r="B98" s="64">
        <f>F76</f>
        <v>1780.16</v>
      </c>
      <c r="C98" s="103">
        <f t="shared" si="7"/>
        <v>0.0833333333333333</v>
      </c>
      <c r="D98" s="66">
        <f t="shared" si="8"/>
        <v>148.346666666667</v>
      </c>
    </row>
    <row r="99" hidden="1" customHeight="1" spans="1:4">
      <c r="A99" s="39" t="s">
        <v>40</v>
      </c>
      <c r="B99" s="67">
        <f t="shared" ref="B99:B101" si="9">G77</f>
        <v>0</v>
      </c>
      <c r="C99" s="104">
        <f t="shared" si="7"/>
        <v>0.0833333333333333</v>
      </c>
      <c r="D99" s="40">
        <f t="shared" si="8"/>
        <v>0</v>
      </c>
    </row>
    <row r="100" hidden="1" customHeight="1" spans="1:4">
      <c r="A100" s="69" t="s">
        <v>41</v>
      </c>
      <c r="B100" s="70">
        <f t="shared" si="9"/>
        <v>0</v>
      </c>
      <c r="C100" s="105">
        <f t="shared" si="7"/>
        <v>0.0833333333333333</v>
      </c>
      <c r="D100" s="72">
        <f t="shared" si="8"/>
        <v>0</v>
      </c>
    </row>
    <row r="101" hidden="1" customHeight="1" spans="1:4">
      <c r="A101" s="41" t="s">
        <v>42</v>
      </c>
      <c r="B101" s="53">
        <f t="shared" si="9"/>
        <v>0</v>
      </c>
      <c r="C101" s="106">
        <f t="shared" si="7"/>
        <v>0.0833333333333333</v>
      </c>
      <c r="D101" s="42">
        <f t="shared" si="8"/>
        <v>0</v>
      </c>
    </row>
    <row r="102" ht="38.25" customHeight="1"/>
    <row r="103" customHeight="1" spans="1:5">
      <c r="A103" s="107" t="s">
        <v>64</v>
      </c>
      <c r="B103" s="108"/>
      <c r="C103" s="108"/>
      <c r="D103" s="108"/>
      <c r="E103" s="109"/>
    </row>
    <row r="104" ht="30" customHeight="1" spans="1:5">
      <c r="A104" s="97" t="s">
        <v>30</v>
      </c>
      <c r="B104" s="98" t="s">
        <v>31</v>
      </c>
      <c r="C104" s="99" t="s">
        <v>65</v>
      </c>
      <c r="D104" s="99" t="s">
        <v>62</v>
      </c>
      <c r="E104" s="100" t="s">
        <v>37</v>
      </c>
    </row>
    <row r="105" hidden="1" customHeight="1" spans="1:5">
      <c r="A105" s="49" t="s">
        <v>38</v>
      </c>
      <c r="B105" s="50">
        <f ca="1">F74</f>
        <v>0</v>
      </c>
      <c r="C105" s="74">
        <f>1/3</f>
        <v>0.333333333333333</v>
      </c>
      <c r="D105" s="101">
        <f>1/12</f>
        <v>0.0833333333333333</v>
      </c>
      <c r="E105" s="58">
        <f ca="1" t="shared" ref="E105:E110" si="10">B105*C105*D105</f>
        <v>0</v>
      </c>
    </row>
    <row r="106" hidden="1" customHeight="1" spans="1:5">
      <c r="A106" s="59" t="s">
        <v>39</v>
      </c>
      <c r="B106" s="60">
        <f ca="1">F75</f>
        <v>0</v>
      </c>
      <c r="C106" s="110">
        <f t="shared" ref="C106:C110" si="11">1/3</f>
        <v>0.333333333333333</v>
      </c>
      <c r="D106" s="102">
        <f t="shared" ref="D106:D110" si="12">1/12</f>
        <v>0.0833333333333333</v>
      </c>
      <c r="E106" s="62">
        <f ca="1" t="shared" si="10"/>
        <v>0</v>
      </c>
    </row>
    <row r="107" customHeight="1" spans="1:5">
      <c r="A107" s="291" t="str">
        <f>A16</f>
        <v>Aux. Operacional de Manutenção (44h semanais)</v>
      </c>
      <c r="B107" s="64">
        <f>F76</f>
        <v>1780.16</v>
      </c>
      <c r="C107" s="111">
        <f t="shared" si="11"/>
        <v>0.333333333333333</v>
      </c>
      <c r="D107" s="103">
        <f t="shared" si="12"/>
        <v>0.0833333333333333</v>
      </c>
      <c r="E107" s="66">
        <f t="shared" si="10"/>
        <v>49.4488888888889</v>
      </c>
    </row>
    <row r="108" hidden="1" customHeight="1" spans="1:5">
      <c r="A108" s="39" t="s">
        <v>40</v>
      </c>
      <c r="B108" s="67">
        <f t="shared" ref="B108:B110" si="13">G77</f>
        <v>0</v>
      </c>
      <c r="C108" s="112">
        <f t="shared" si="11"/>
        <v>0.333333333333333</v>
      </c>
      <c r="D108" s="104">
        <f t="shared" si="12"/>
        <v>0.0833333333333333</v>
      </c>
      <c r="E108" s="40">
        <f t="shared" si="10"/>
        <v>0</v>
      </c>
    </row>
    <row r="109" hidden="1" customHeight="1" spans="1:5">
      <c r="A109" s="69" t="s">
        <v>41</v>
      </c>
      <c r="B109" s="70">
        <f t="shared" si="13"/>
        <v>0</v>
      </c>
      <c r="C109" s="113">
        <f t="shared" si="11"/>
        <v>0.333333333333333</v>
      </c>
      <c r="D109" s="105">
        <f t="shared" si="12"/>
        <v>0.0833333333333333</v>
      </c>
      <c r="E109" s="72">
        <f t="shared" si="10"/>
        <v>0</v>
      </c>
    </row>
    <row r="110" hidden="1" customHeight="1" spans="1:5">
      <c r="A110" s="41" t="s">
        <v>42</v>
      </c>
      <c r="B110" s="53">
        <f t="shared" si="13"/>
        <v>0</v>
      </c>
      <c r="C110" s="75">
        <f t="shared" si="11"/>
        <v>0.333333333333333</v>
      </c>
      <c r="D110" s="106">
        <f t="shared" si="12"/>
        <v>0.0833333333333333</v>
      </c>
      <c r="E110" s="42">
        <f t="shared" si="10"/>
        <v>0</v>
      </c>
    </row>
    <row r="112" customHeight="1" spans="1:5">
      <c r="A112" s="43" t="s">
        <v>60</v>
      </c>
      <c r="B112" s="44"/>
      <c r="C112" s="44"/>
      <c r="D112" s="44"/>
      <c r="E112" s="45"/>
    </row>
    <row r="113" customHeight="1" spans="1:5">
      <c r="A113" s="97" t="s">
        <v>30</v>
      </c>
      <c r="B113" s="98" t="s">
        <v>66</v>
      </c>
      <c r="C113" s="98" t="s">
        <v>67</v>
      </c>
      <c r="D113" s="98" t="s">
        <v>68</v>
      </c>
      <c r="E113" s="100" t="s">
        <v>58</v>
      </c>
    </row>
    <row r="114" hidden="1" customHeight="1" spans="1:5">
      <c r="A114" s="49" t="s">
        <v>38</v>
      </c>
      <c r="B114" s="50">
        <f ca="1" t="shared" ref="B114:B119" si="14">D87</f>
        <v>0</v>
      </c>
      <c r="C114" s="50">
        <f ca="1" t="shared" ref="C114:C119" si="15">D96</f>
        <v>0</v>
      </c>
      <c r="D114" s="50">
        <f ca="1" t="shared" ref="D114:D119" si="16">E105</f>
        <v>0</v>
      </c>
      <c r="E114" s="58">
        <f ca="1" t="shared" ref="E114:E119" si="17">SUM(B114:D114)</f>
        <v>0</v>
      </c>
    </row>
    <row r="115" hidden="1" customHeight="1" spans="1:5">
      <c r="A115" s="59" t="s">
        <v>39</v>
      </c>
      <c r="B115" s="60">
        <f ca="1" t="shared" si="14"/>
        <v>0</v>
      </c>
      <c r="C115" s="60">
        <f ca="1" t="shared" si="15"/>
        <v>0</v>
      </c>
      <c r="D115" s="60">
        <f ca="1" t="shared" si="16"/>
        <v>0</v>
      </c>
      <c r="E115" s="62">
        <f ca="1" t="shared" si="17"/>
        <v>0</v>
      </c>
    </row>
    <row r="116" customHeight="1" spans="1:5">
      <c r="A116" s="291" t="str">
        <f>A16</f>
        <v>Aux. Operacional de Manutenção (44h semanais)</v>
      </c>
      <c r="B116" s="64">
        <f t="shared" si="14"/>
        <v>148.346666666667</v>
      </c>
      <c r="C116" s="64">
        <f t="shared" si="15"/>
        <v>148.346666666667</v>
      </c>
      <c r="D116" s="64">
        <f t="shared" si="16"/>
        <v>49.4488888888889</v>
      </c>
      <c r="E116" s="66">
        <f t="shared" si="17"/>
        <v>346.142222222222</v>
      </c>
    </row>
    <row r="117" hidden="1" customHeight="1" spans="1:5">
      <c r="A117" s="39" t="s">
        <v>40</v>
      </c>
      <c r="B117" s="67">
        <f t="shared" si="14"/>
        <v>0</v>
      </c>
      <c r="C117" s="67">
        <f t="shared" si="15"/>
        <v>0</v>
      </c>
      <c r="D117" s="67">
        <f t="shared" si="16"/>
        <v>0</v>
      </c>
      <c r="E117" s="40">
        <f t="shared" si="17"/>
        <v>0</v>
      </c>
    </row>
    <row r="118" hidden="1" customHeight="1" spans="1:5">
      <c r="A118" s="69" t="s">
        <v>41</v>
      </c>
      <c r="B118" s="70">
        <f t="shared" si="14"/>
        <v>0</v>
      </c>
      <c r="C118" s="70">
        <f t="shared" si="15"/>
        <v>0</v>
      </c>
      <c r="D118" s="70">
        <f t="shared" si="16"/>
        <v>0</v>
      </c>
      <c r="E118" s="72">
        <f t="shared" si="17"/>
        <v>0</v>
      </c>
    </row>
    <row r="119" hidden="1" customHeight="1" spans="1:8">
      <c r="A119" s="41" t="s">
        <v>42</v>
      </c>
      <c r="B119" s="53">
        <f t="shared" si="14"/>
        <v>0</v>
      </c>
      <c r="C119" s="53">
        <f t="shared" si="15"/>
        <v>0</v>
      </c>
      <c r="D119" s="53">
        <f t="shared" si="16"/>
        <v>0</v>
      </c>
      <c r="E119" s="42">
        <f t="shared" si="17"/>
        <v>0</v>
      </c>
      <c r="H119" s="33"/>
    </row>
    <row r="121" customHeight="1" spans="1:8">
      <c r="A121" s="35" t="s">
        <v>69</v>
      </c>
      <c r="B121" s="36"/>
      <c r="C121" s="36"/>
      <c r="D121" s="36"/>
      <c r="E121" s="36"/>
      <c r="F121" s="36"/>
      <c r="G121" s="36"/>
      <c r="H121" s="36"/>
    </row>
    <row r="122" ht="51.75" customHeight="1" spans="1:8">
      <c r="A122" s="31" t="s">
        <v>70</v>
      </c>
      <c r="B122" s="31"/>
      <c r="C122" s="31"/>
      <c r="D122" s="31"/>
      <c r="E122" s="31"/>
      <c r="F122" s="31"/>
      <c r="G122" s="31"/>
      <c r="H122" s="31"/>
    </row>
    <row r="124" customHeight="1" spans="1:2">
      <c r="A124" s="37" t="s">
        <v>71</v>
      </c>
      <c r="B124" s="38"/>
    </row>
    <row r="125" customHeight="1" spans="1:2">
      <c r="A125" s="97" t="s">
        <v>72</v>
      </c>
      <c r="B125" s="100" t="s">
        <v>32</v>
      </c>
    </row>
    <row r="126" customHeight="1" spans="1:2">
      <c r="A126" s="49" t="s">
        <v>73</v>
      </c>
      <c r="B126" s="114">
        <v>0.2</v>
      </c>
    </row>
    <row r="127" customHeight="1" spans="1:2">
      <c r="A127" s="69" t="s">
        <v>74</v>
      </c>
      <c r="B127" s="115">
        <v>0.025</v>
      </c>
    </row>
    <row r="128" customHeight="1" spans="1:2">
      <c r="A128" s="69" t="s">
        <v>75</v>
      </c>
      <c r="B128" s="116">
        <v>0.03</v>
      </c>
    </row>
    <row r="129" customHeight="1" spans="1:2">
      <c r="A129" s="69" t="s">
        <v>76</v>
      </c>
      <c r="B129" s="115">
        <v>0.015</v>
      </c>
    </row>
    <row r="130" customHeight="1" spans="1:2">
      <c r="A130" s="69" t="s">
        <v>77</v>
      </c>
      <c r="B130" s="115">
        <v>0.01</v>
      </c>
    </row>
    <row r="131" customHeight="1" spans="1:2">
      <c r="A131" s="69" t="s">
        <v>78</v>
      </c>
      <c r="B131" s="115">
        <v>0.006</v>
      </c>
    </row>
    <row r="132" customHeight="1" spans="1:2">
      <c r="A132" s="69" t="s">
        <v>79</v>
      </c>
      <c r="B132" s="115">
        <v>0.002</v>
      </c>
    </row>
    <row r="133" customHeight="1" spans="1:2">
      <c r="A133" s="41" t="s">
        <v>80</v>
      </c>
      <c r="B133" s="117">
        <v>0.08</v>
      </c>
    </row>
    <row r="134" customHeight="1" spans="1:2">
      <c r="A134" s="118" t="s">
        <v>81</v>
      </c>
      <c r="B134" s="119">
        <f>SUM(B126:B133)</f>
        <v>0.368</v>
      </c>
    </row>
    <row r="136" customHeight="1" spans="1:4">
      <c r="A136" s="37" t="s">
        <v>82</v>
      </c>
      <c r="B136" s="56"/>
      <c r="C136" s="56"/>
      <c r="D136" s="38"/>
    </row>
    <row r="137" customHeight="1" spans="1:4">
      <c r="A137" s="97" t="s">
        <v>30</v>
      </c>
      <c r="B137" s="98" t="s">
        <v>31</v>
      </c>
      <c r="C137" s="98" t="s">
        <v>32</v>
      </c>
      <c r="D137" s="100" t="s">
        <v>37</v>
      </c>
    </row>
    <row r="138" hidden="1" customHeight="1" spans="1:4">
      <c r="A138" s="49" t="s">
        <v>38</v>
      </c>
      <c r="B138" s="50">
        <f ca="1">F74+E114</f>
        <v>0</v>
      </c>
      <c r="C138" s="120">
        <f>SUM($B$126:$B$132)</f>
        <v>0.288</v>
      </c>
      <c r="D138" s="58">
        <f ca="1">B138*C138</f>
        <v>0</v>
      </c>
    </row>
    <row r="139" hidden="1" customHeight="1" spans="1:4">
      <c r="A139" s="59" t="s">
        <v>39</v>
      </c>
      <c r="B139" s="60">
        <f ca="1">F75+E115</f>
        <v>0</v>
      </c>
      <c r="C139" s="121">
        <f t="shared" ref="C139:C143" si="18">SUM($B$126:$B$132)</f>
        <v>0.288</v>
      </c>
      <c r="D139" s="62">
        <f ca="1" t="shared" ref="D139:D143" si="19">B139*C139</f>
        <v>0</v>
      </c>
    </row>
    <row r="140" customHeight="1" spans="1:4">
      <c r="A140" s="291" t="str">
        <f>A16</f>
        <v>Aux. Operacional de Manutenção (44h semanais)</v>
      </c>
      <c r="B140" s="64">
        <f>F76+E116</f>
        <v>2126.30222222222</v>
      </c>
      <c r="C140" s="122">
        <f t="shared" si="18"/>
        <v>0.288</v>
      </c>
      <c r="D140" s="66">
        <f t="shared" si="19"/>
        <v>612.37504</v>
      </c>
    </row>
    <row r="141" hidden="1" customHeight="1" spans="1:4">
      <c r="A141" s="39" t="s">
        <v>40</v>
      </c>
      <c r="B141" s="67">
        <f t="shared" ref="B141:B143" si="20">G77+E117</f>
        <v>0</v>
      </c>
      <c r="C141" s="123">
        <f t="shared" si="18"/>
        <v>0.288</v>
      </c>
      <c r="D141" s="40">
        <f t="shared" si="19"/>
        <v>0</v>
      </c>
    </row>
    <row r="142" hidden="1" customHeight="1" spans="1:4">
      <c r="A142" s="69" t="s">
        <v>41</v>
      </c>
      <c r="B142" s="70">
        <f t="shared" si="20"/>
        <v>0</v>
      </c>
      <c r="C142" s="124">
        <f t="shared" si="18"/>
        <v>0.288</v>
      </c>
      <c r="D142" s="72">
        <f t="shared" si="19"/>
        <v>0</v>
      </c>
    </row>
    <row r="143" hidden="1" customHeight="1" spans="1:4">
      <c r="A143" s="41" t="s">
        <v>42</v>
      </c>
      <c r="B143" s="53">
        <f t="shared" si="20"/>
        <v>0</v>
      </c>
      <c r="C143" s="125">
        <f t="shared" si="18"/>
        <v>0.288</v>
      </c>
      <c r="D143" s="42">
        <f t="shared" si="19"/>
        <v>0</v>
      </c>
    </row>
    <row r="145" customHeight="1" spans="1:4">
      <c r="A145" s="37" t="s">
        <v>83</v>
      </c>
      <c r="B145" s="56"/>
      <c r="C145" s="56"/>
      <c r="D145" s="38"/>
    </row>
    <row r="146" customHeight="1" spans="1:4">
      <c r="A146" s="97" t="s">
        <v>30</v>
      </c>
      <c r="B146" s="98" t="s">
        <v>31</v>
      </c>
      <c r="C146" s="98" t="s">
        <v>32</v>
      </c>
      <c r="D146" s="100" t="s">
        <v>37</v>
      </c>
    </row>
    <row r="147" hidden="1" customHeight="1" spans="1:4">
      <c r="A147" s="49" t="s">
        <v>38</v>
      </c>
      <c r="B147" s="50">
        <f ca="1">F74+E114</f>
        <v>0</v>
      </c>
      <c r="C147" s="101">
        <f>$B$133</f>
        <v>0.08</v>
      </c>
      <c r="D147" s="58">
        <f ca="1">B147*C147</f>
        <v>0</v>
      </c>
    </row>
    <row r="148" hidden="1" customHeight="1" spans="1:4">
      <c r="A148" s="59" t="s">
        <v>39</v>
      </c>
      <c r="B148" s="60">
        <f ca="1">F75+E115</f>
        <v>0</v>
      </c>
      <c r="C148" s="102">
        <f t="shared" ref="C148:C152" si="21">$B$133</f>
        <v>0.08</v>
      </c>
      <c r="D148" s="62">
        <f ca="1" t="shared" ref="D148:D152" si="22">B148*C148</f>
        <v>0</v>
      </c>
    </row>
    <row r="149" customHeight="1" spans="1:4">
      <c r="A149" s="291" t="str">
        <f>A16</f>
        <v>Aux. Operacional de Manutenção (44h semanais)</v>
      </c>
      <c r="B149" s="64">
        <f>F76+E116</f>
        <v>2126.30222222222</v>
      </c>
      <c r="C149" s="103">
        <f t="shared" si="21"/>
        <v>0.08</v>
      </c>
      <c r="D149" s="66">
        <f t="shared" si="22"/>
        <v>170.104177777778</v>
      </c>
    </row>
    <row r="150" hidden="1" customHeight="1" spans="1:4">
      <c r="A150" s="39" t="s">
        <v>40</v>
      </c>
      <c r="B150" s="67">
        <f t="shared" ref="B150:B152" si="23">G77+E117</f>
        <v>0</v>
      </c>
      <c r="C150" s="104">
        <f t="shared" si="21"/>
        <v>0.08</v>
      </c>
      <c r="D150" s="40">
        <f t="shared" si="22"/>
        <v>0</v>
      </c>
    </row>
    <row r="151" hidden="1" customHeight="1" spans="1:4">
      <c r="A151" s="69" t="s">
        <v>41</v>
      </c>
      <c r="B151" s="70">
        <f t="shared" si="23"/>
        <v>0</v>
      </c>
      <c r="C151" s="105">
        <f t="shared" si="21"/>
        <v>0.08</v>
      </c>
      <c r="D151" s="72">
        <f t="shared" si="22"/>
        <v>0</v>
      </c>
    </row>
    <row r="152" hidden="1" customHeight="1" spans="1:4">
      <c r="A152" s="41" t="s">
        <v>42</v>
      </c>
      <c r="B152" s="53">
        <f t="shared" si="23"/>
        <v>0</v>
      </c>
      <c r="C152" s="106">
        <f t="shared" si="21"/>
        <v>0.08</v>
      </c>
      <c r="D152" s="42">
        <f t="shared" si="22"/>
        <v>0</v>
      </c>
    </row>
    <row r="154" customHeight="1" spans="1:4">
      <c r="A154" s="37" t="s">
        <v>69</v>
      </c>
      <c r="B154" s="56"/>
      <c r="C154" s="56"/>
      <c r="D154" s="38"/>
    </row>
    <row r="155" customHeight="1" spans="1:4">
      <c r="A155" s="97" t="s">
        <v>30</v>
      </c>
      <c r="B155" s="98" t="s">
        <v>84</v>
      </c>
      <c r="C155" s="98" t="s">
        <v>80</v>
      </c>
      <c r="D155" s="100" t="s">
        <v>58</v>
      </c>
    </row>
    <row r="156" hidden="1" customHeight="1" spans="1:4">
      <c r="A156" s="49" t="s">
        <v>38</v>
      </c>
      <c r="B156" s="50">
        <f ca="1">D138</f>
        <v>0</v>
      </c>
      <c r="C156" s="50">
        <f ca="1">D147</f>
        <v>0</v>
      </c>
      <c r="D156" s="58">
        <f ca="1">B156+C156</f>
        <v>0</v>
      </c>
    </row>
    <row r="157" hidden="1" customHeight="1" spans="1:4">
      <c r="A157" s="59" t="s">
        <v>39</v>
      </c>
      <c r="B157" s="60">
        <f ca="1" t="shared" ref="B157:B161" si="24">D139</f>
        <v>0</v>
      </c>
      <c r="C157" s="60">
        <f ca="1" t="shared" ref="C157:C161" si="25">D148</f>
        <v>0</v>
      </c>
      <c r="D157" s="62">
        <f ca="1" t="shared" ref="D157:D161" si="26">B157+C157</f>
        <v>0</v>
      </c>
    </row>
    <row r="158" customHeight="1" spans="1:4">
      <c r="A158" s="291" t="str">
        <f>A16</f>
        <v>Aux. Operacional de Manutenção (44h semanais)</v>
      </c>
      <c r="B158" s="64">
        <f t="shared" si="24"/>
        <v>612.37504</v>
      </c>
      <c r="C158" s="64">
        <f t="shared" si="25"/>
        <v>170.104177777778</v>
      </c>
      <c r="D158" s="66">
        <f t="shared" si="26"/>
        <v>782.479217777778</v>
      </c>
    </row>
    <row r="159" hidden="1" customHeight="1" spans="1:4">
      <c r="A159" s="39" t="s">
        <v>40</v>
      </c>
      <c r="B159" s="67">
        <f t="shared" si="24"/>
        <v>0</v>
      </c>
      <c r="C159" s="67">
        <f t="shared" si="25"/>
        <v>0</v>
      </c>
      <c r="D159" s="40">
        <f t="shared" si="26"/>
        <v>0</v>
      </c>
    </row>
    <row r="160" hidden="1" customHeight="1" spans="1:4">
      <c r="A160" s="69" t="s">
        <v>41</v>
      </c>
      <c r="B160" s="70">
        <f t="shared" si="24"/>
        <v>0</v>
      </c>
      <c r="C160" s="70">
        <f t="shared" si="25"/>
        <v>0</v>
      </c>
      <c r="D160" s="72">
        <f t="shared" si="26"/>
        <v>0</v>
      </c>
    </row>
    <row r="161" hidden="1" customHeight="1" spans="1:8">
      <c r="A161" s="41" t="s">
        <v>42</v>
      </c>
      <c r="B161" s="53">
        <f t="shared" si="24"/>
        <v>0</v>
      </c>
      <c r="C161" s="53">
        <f t="shared" si="25"/>
        <v>0</v>
      </c>
      <c r="D161" s="42">
        <f t="shared" si="26"/>
        <v>0</v>
      </c>
      <c r="H161" s="33"/>
    </row>
    <row r="163" customHeight="1" spans="1:8">
      <c r="A163" s="35" t="s">
        <v>85</v>
      </c>
      <c r="B163" s="36"/>
      <c r="C163" s="36"/>
      <c r="D163" s="36"/>
      <c r="E163" s="36"/>
      <c r="F163" s="36"/>
      <c r="G163" s="36"/>
      <c r="H163" s="36"/>
    </row>
    <row r="164" ht="72.75" customHeight="1" spans="1:8">
      <c r="A164" s="31" t="s">
        <v>86</v>
      </c>
      <c r="B164" s="31"/>
      <c r="C164" s="31"/>
      <c r="D164" s="31"/>
      <c r="E164" s="31"/>
      <c r="F164" s="31"/>
      <c r="G164" s="31"/>
      <c r="H164" s="31"/>
    </row>
    <row r="166" customHeight="1" spans="1:7">
      <c r="A166" s="33" t="s">
        <v>87</v>
      </c>
      <c r="B166" s="33"/>
      <c r="C166" s="33"/>
      <c r="D166" s="33"/>
      <c r="E166" s="33"/>
      <c r="F166" s="33"/>
      <c r="G166" s="33"/>
    </row>
    <row r="167" ht="36" customHeight="1"/>
    <row r="168" customHeight="1" spans="1:5">
      <c r="A168" s="126" t="s">
        <v>88</v>
      </c>
      <c r="B168" s="127"/>
      <c r="C168" s="127"/>
      <c r="D168" s="127"/>
      <c r="E168" s="128"/>
    </row>
    <row r="169" ht="31.5" spans="1:5">
      <c r="A169" s="129" t="s">
        <v>30</v>
      </c>
      <c r="B169" s="129" t="s">
        <v>89</v>
      </c>
      <c r="C169" s="129" t="s">
        <v>90</v>
      </c>
      <c r="D169" s="130" t="s">
        <v>91</v>
      </c>
      <c r="E169" s="129" t="s">
        <v>92</v>
      </c>
    </row>
    <row r="170" hidden="1" customHeight="1" spans="1:5">
      <c r="A170" s="63" t="s">
        <v>38</v>
      </c>
      <c r="B170" s="64"/>
      <c r="C170" s="131">
        <v>2</v>
      </c>
      <c r="D170" s="131">
        <v>15</v>
      </c>
      <c r="E170" s="66">
        <f t="shared" ref="E170:E175" si="27">B170*C170*D170</f>
        <v>0</v>
      </c>
    </row>
    <row r="171" hidden="1" customHeight="1" spans="1:5">
      <c r="A171" s="63" t="s">
        <v>39</v>
      </c>
      <c r="B171" s="64">
        <f>B170</f>
        <v>0</v>
      </c>
      <c r="C171" s="131">
        <f t="shared" ref="C171:C175" si="28">C170</f>
        <v>2</v>
      </c>
      <c r="D171" s="131">
        <v>15</v>
      </c>
      <c r="E171" s="66">
        <f t="shared" si="27"/>
        <v>0</v>
      </c>
    </row>
    <row r="172" customHeight="1" spans="1:5">
      <c r="A172" s="291" t="str">
        <f>A16</f>
        <v>Aux. Operacional de Manutenção (44h semanais)</v>
      </c>
      <c r="B172" s="64">
        <f>B171</f>
        <v>0</v>
      </c>
      <c r="C172" s="131">
        <v>0</v>
      </c>
      <c r="D172" s="131">
        <v>0</v>
      </c>
      <c r="E172" s="66">
        <f t="shared" si="27"/>
        <v>0</v>
      </c>
    </row>
    <row r="173" hidden="1" customHeight="1" spans="1:5">
      <c r="A173" s="39" t="s">
        <v>40</v>
      </c>
      <c r="B173" s="67">
        <f>B172</f>
        <v>0</v>
      </c>
      <c r="C173" s="132">
        <f t="shared" si="28"/>
        <v>0</v>
      </c>
      <c r="D173" s="132">
        <v>15</v>
      </c>
      <c r="E173" s="40">
        <f t="shared" si="27"/>
        <v>0</v>
      </c>
    </row>
    <row r="174" hidden="1" customHeight="1" spans="1:5">
      <c r="A174" s="69" t="s">
        <v>41</v>
      </c>
      <c r="B174" s="70">
        <f>B173</f>
        <v>0</v>
      </c>
      <c r="C174" s="133">
        <f t="shared" si="28"/>
        <v>0</v>
      </c>
      <c r="D174" s="133">
        <v>15</v>
      </c>
      <c r="E174" s="72">
        <f t="shared" si="27"/>
        <v>0</v>
      </c>
    </row>
    <row r="175" hidden="1" customHeight="1" spans="1:5">
      <c r="A175" s="41" t="s">
        <v>42</v>
      </c>
      <c r="B175" s="53">
        <f>B174</f>
        <v>0</v>
      </c>
      <c r="C175" s="134">
        <f t="shared" si="28"/>
        <v>0</v>
      </c>
      <c r="D175" s="134">
        <v>22</v>
      </c>
      <c r="E175" s="42">
        <f t="shared" si="27"/>
        <v>0</v>
      </c>
    </row>
    <row r="177" customHeight="1" spans="1:5">
      <c r="A177" s="43" t="s">
        <v>93</v>
      </c>
      <c r="B177" s="44"/>
      <c r="C177" s="44"/>
      <c r="D177" s="44"/>
      <c r="E177" s="45"/>
    </row>
    <row r="178" customHeight="1" spans="1:5">
      <c r="A178" s="97" t="s">
        <v>30</v>
      </c>
      <c r="B178" s="98" t="s">
        <v>31</v>
      </c>
      <c r="C178" s="98" t="s">
        <v>94</v>
      </c>
      <c r="D178" s="98" t="s">
        <v>32</v>
      </c>
      <c r="E178" s="100" t="s">
        <v>95</v>
      </c>
    </row>
    <row r="179" hidden="1" customHeight="1" spans="1:5">
      <c r="A179" s="49" t="s">
        <v>38</v>
      </c>
      <c r="B179" s="50">
        <f>B16</f>
        <v>1780.16</v>
      </c>
      <c r="C179" s="57">
        <v>0.5</v>
      </c>
      <c r="D179" s="57">
        <v>0.06</v>
      </c>
      <c r="E179" s="58">
        <f t="shared" ref="E179:E184" si="29">B179*C179*D179</f>
        <v>53.4048</v>
      </c>
    </row>
    <row r="180" hidden="1" customHeight="1" spans="1:5">
      <c r="A180" s="59" t="s">
        <v>39</v>
      </c>
      <c r="B180" s="60">
        <f>B16</f>
        <v>1780.16</v>
      </c>
      <c r="C180" s="61">
        <v>0.5</v>
      </c>
      <c r="D180" s="61">
        <v>0.06</v>
      </c>
      <c r="E180" s="62">
        <f t="shared" si="29"/>
        <v>53.4048</v>
      </c>
    </row>
    <row r="181" customHeight="1" spans="1:5">
      <c r="A181" s="291" t="str">
        <f>A16</f>
        <v>Aux. Operacional de Manutenção (44h semanais)</v>
      </c>
      <c r="B181" s="64">
        <f>B16</f>
        <v>1780.16</v>
      </c>
      <c r="C181" s="65">
        <v>1</v>
      </c>
      <c r="D181" s="65">
        <v>0.06</v>
      </c>
      <c r="E181" s="66">
        <v>0</v>
      </c>
    </row>
    <row r="182" hidden="1" customHeight="1" spans="1:5">
      <c r="A182" s="39" t="s">
        <v>40</v>
      </c>
      <c r="B182" s="67">
        <f>B17</f>
        <v>0</v>
      </c>
      <c r="C182" s="68">
        <v>0.5</v>
      </c>
      <c r="D182" s="68">
        <v>0.06</v>
      </c>
      <c r="E182" s="40">
        <f t="shared" si="29"/>
        <v>0</v>
      </c>
    </row>
    <row r="183" hidden="1" customHeight="1" spans="1:5">
      <c r="A183" s="69" t="s">
        <v>41</v>
      </c>
      <c r="B183" s="70">
        <f>B17</f>
        <v>0</v>
      </c>
      <c r="C183" s="71">
        <v>0.5</v>
      </c>
      <c r="D183" s="71">
        <v>0.06</v>
      </c>
      <c r="E183" s="72">
        <f t="shared" si="29"/>
        <v>0</v>
      </c>
    </row>
    <row r="184" hidden="1" customHeight="1" spans="1:5">
      <c r="A184" s="41" t="s">
        <v>42</v>
      </c>
      <c r="B184" s="53">
        <f>B17</f>
        <v>0</v>
      </c>
      <c r="C184" s="73">
        <v>1</v>
      </c>
      <c r="D184" s="73">
        <v>0.06</v>
      </c>
      <c r="E184" s="42">
        <f t="shared" si="29"/>
        <v>0</v>
      </c>
    </row>
    <row r="186" customHeight="1" spans="1:4">
      <c r="A186" s="37" t="s">
        <v>96</v>
      </c>
      <c r="B186" s="56"/>
      <c r="C186" s="56"/>
      <c r="D186" s="38"/>
    </row>
    <row r="187" customHeight="1" spans="1:4">
      <c r="A187" s="97" t="s">
        <v>30</v>
      </c>
      <c r="B187" s="98" t="s">
        <v>92</v>
      </c>
      <c r="C187" s="98" t="s">
        <v>97</v>
      </c>
      <c r="D187" s="100" t="s">
        <v>98</v>
      </c>
    </row>
    <row r="188" hidden="1" customHeight="1" spans="1:4">
      <c r="A188" s="49" t="s">
        <v>38</v>
      </c>
      <c r="B188" s="50">
        <f t="shared" ref="B188:B193" si="30">E170</f>
        <v>0</v>
      </c>
      <c r="C188" s="50">
        <f t="shared" ref="C188:C193" si="31">E179</f>
        <v>53.4048</v>
      </c>
      <c r="D188" s="58">
        <f>B188-C188</f>
        <v>-53.4048</v>
      </c>
    </row>
    <row r="189" hidden="1" customHeight="1" spans="1:4">
      <c r="A189" s="59" t="s">
        <v>39</v>
      </c>
      <c r="B189" s="60">
        <f t="shared" si="30"/>
        <v>0</v>
      </c>
      <c r="C189" s="60">
        <f t="shared" si="31"/>
        <v>53.4048</v>
      </c>
      <c r="D189" s="62">
        <f t="shared" ref="D189:D193" si="32">B189-C189</f>
        <v>-53.4048</v>
      </c>
    </row>
    <row r="190" customHeight="1" spans="1:4">
      <c r="A190" s="291" t="str">
        <f>A16</f>
        <v>Aux. Operacional de Manutenção (44h semanais)</v>
      </c>
      <c r="B190" s="64">
        <f t="shared" si="30"/>
        <v>0</v>
      </c>
      <c r="C190" s="64">
        <f t="shared" si="31"/>
        <v>0</v>
      </c>
      <c r="D190" s="66">
        <f t="shared" si="32"/>
        <v>0</v>
      </c>
    </row>
    <row r="191" hidden="1" customHeight="1" spans="1:4">
      <c r="A191" s="39" t="s">
        <v>40</v>
      </c>
      <c r="B191" s="67">
        <f t="shared" si="30"/>
        <v>0</v>
      </c>
      <c r="C191" s="67">
        <f t="shared" si="31"/>
        <v>0</v>
      </c>
      <c r="D191" s="40">
        <f t="shared" si="32"/>
        <v>0</v>
      </c>
    </row>
    <row r="192" hidden="1" customHeight="1" spans="1:4">
      <c r="A192" s="69" t="s">
        <v>41</v>
      </c>
      <c r="B192" s="70">
        <f t="shared" si="30"/>
        <v>0</v>
      </c>
      <c r="C192" s="70">
        <f t="shared" si="31"/>
        <v>0</v>
      </c>
      <c r="D192" s="72">
        <f t="shared" si="32"/>
        <v>0</v>
      </c>
    </row>
    <row r="193" hidden="1" customHeight="1" spans="1:8">
      <c r="A193" s="41" t="s">
        <v>42</v>
      </c>
      <c r="B193" s="53">
        <f t="shared" si="30"/>
        <v>0</v>
      </c>
      <c r="C193" s="53">
        <f t="shared" si="31"/>
        <v>0</v>
      </c>
      <c r="D193" s="42">
        <f t="shared" si="32"/>
        <v>0</v>
      </c>
      <c r="H193" s="33"/>
    </row>
    <row r="195" customHeight="1" spans="1:7">
      <c r="A195" s="33" t="s">
        <v>99</v>
      </c>
      <c r="B195" s="33"/>
      <c r="C195" s="33"/>
      <c r="D195" s="33"/>
      <c r="E195" s="33"/>
      <c r="F195" s="33"/>
      <c r="G195" s="33"/>
    </row>
    <row r="196" ht="31.5" customHeight="1"/>
    <row r="197" customHeight="1" spans="1:4">
      <c r="A197" s="37" t="s">
        <v>99</v>
      </c>
      <c r="B197" s="56"/>
      <c r="C197" s="56"/>
      <c r="D197" s="38"/>
    </row>
    <row r="198" ht="27" customHeight="1" spans="1:4">
      <c r="A198" s="46" t="s">
        <v>30</v>
      </c>
      <c r="B198" s="47" t="s">
        <v>100</v>
      </c>
      <c r="C198" s="76" t="s">
        <v>91</v>
      </c>
      <c r="D198" s="48" t="s">
        <v>37</v>
      </c>
    </row>
    <row r="199" hidden="1" customHeight="1" spans="1:4">
      <c r="A199" s="49" t="s">
        <v>38</v>
      </c>
      <c r="B199" s="50"/>
      <c r="C199" s="135">
        <f>D170</f>
        <v>15</v>
      </c>
      <c r="D199" s="58">
        <f>B199*C199</f>
        <v>0</v>
      </c>
    </row>
    <row r="200" hidden="1" customHeight="1" spans="1:4">
      <c r="A200" s="59" t="s">
        <v>39</v>
      </c>
      <c r="B200" s="60">
        <f>B199</f>
        <v>0</v>
      </c>
      <c r="C200" s="136">
        <f t="shared" ref="C200:C204" si="33">D171</f>
        <v>15</v>
      </c>
      <c r="D200" s="62">
        <f t="shared" ref="D200:D204" si="34">B200*C200</f>
        <v>0</v>
      </c>
    </row>
    <row r="201" customHeight="1" spans="1:4">
      <c r="A201" s="291" t="str">
        <f>A16</f>
        <v>Aux. Operacional de Manutenção (44h semanais)</v>
      </c>
      <c r="B201" s="64">
        <v>26</v>
      </c>
      <c r="C201" s="131">
        <v>22</v>
      </c>
      <c r="D201" s="66">
        <f t="shared" si="34"/>
        <v>572</v>
      </c>
    </row>
    <row r="202" hidden="1" customHeight="1" spans="1:4">
      <c r="A202" s="39" t="s">
        <v>40</v>
      </c>
      <c r="B202" s="67">
        <f>B201</f>
        <v>26</v>
      </c>
      <c r="C202" s="132">
        <f t="shared" si="33"/>
        <v>15</v>
      </c>
      <c r="D202" s="40">
        <f t="shared" si="34"/>
        <v>390</v>
      </c>
    </row>
    <row r="203" hidden="1" customHeight="1" spans="1:4">
      <c r="A203" s="69" t="s">
        <v>41</v>
      </c>
      <c r="B203" s="70">
        <f>B202</f>
        <v>26</v>
      </c>
      <c r="C203" s="133">
        <f t="shared" si="33"/>
        <v>15</v>
      </c>
      <c r="D203" s="72">
        <f t="shared" si="34"/>
        <v>390</v>
      </c>
    </row>
    <row r="204" hidden="1" customHeight="1" spans="1:4">
      <c r="A204" s="41" t="s">
        <v>42</v>
      </c>
      <c r="B204" s="53">
        <f>B203</f>
        <v>26</v>
      </c>
      <c r="C204" s="134">
        <f t="shared" si="33"/>
        <v>22</v>
      </c>
      <c r="D204" s="42">
        <f t="shared" si="34"/>
        <v>572</v>
      </c>
    </row>
    <row r="206" customHeight="1" spans="1:4">
      <c r="A206" s="37" t="s">
        <v>101</v>
      </c>
      <c r="B206" s="56"/>
      <c r="C206" s="56"/>
      <c r="D206" s="38"/>
    </row>
    <row r="207" ht="27" customHeight="1" spans="1:4">
      <c r="A207" s="97" t="s">
        <v>30</v>
      </c>
      <c r="B207" s="98" t="s">
        <v>31</v>
      </c>
      <c r="C207" s="98" t="s">
        <v>32</v>
      </c>
      <c r="D207" s="100" t="s">
        <v>95</v>
      </c>
    </row>
    <row r="208" ht="27" customHeight="1" spans="1:4">
      <c r="A208" s="195" t="str">
        <f>A16</f>
        <v>Aux. Operacional de Manutenção (44h semanais)</v>
      </c>
      <c r="B208" s="50">
        <f>D201</f>
        <v>572</v>
      </c>
      <c r="C208" s="57">
        <v>0.01</v>
      </c>
      <c r="D208" s="58">
        <f>B208*C208</f>
        <v>5.72</v>
      </c>
    </row>
    <row r="209" hidden="1" customHeight="1" spans="1:4">
      <c r="A209" s="69" t="s">
        <v>39</v>
      </c>
      <c r="B209" s="70">
        <f t="shared" ref="B209:B213" si="35">D200</f>
        <v>0</v>
      </c>
      <c r="C209" s="71">
        <f>C208</f>
        <v>0.01</v>
      </c>
      <c r="D209" s="72">
        <f t="shared" ref="D209:D213" si="36">B209*C209</f>
        <v>0</v>
      </c>
    </row>
    <row r="210" hidden="1" customHeight="1" spans="1:4">
      <c r="A210" s="69" t="str">
        <f>A16</f>
        <v>Aux. Operacional de Manutenção (44h semanais)</v>
      </c>
      <c r="B210" s="70">
        <f>0</f>
        <v>0</v>
      </c>
      <c r="C210" s="71">
        <f>C209</f>
        <v>0.01</v>
      </c>
      <c r="D210" s="72">
        <f t="shared" si="36"/>
        <v>0</v>
      </c>
    </row>
    <row r="211" hidden="1" customHeight="1" spans="1:4">
      <c r="A211" s="69" t="s">
        <v>40</v>
      </c>
      <c r="B211" s="70">
        <f t="shared" si="35"/>
        <v>390</v>
      </c>
      <c r="C211" s="71">
        <f>C210</f>
        <v>0.01</v>
      </c>
      <c r="D211" s="72">
        <f t="shared" si="36"/>
        <v>3.9</v>
      </c>
    </row>
    <row r="212" hidden="1" customHeight="1" spans="1:4">
      <c r="A212" s="69" t="s">
        <v>41</v>
      </c>
      <c r="B212" s="70">
        <f t="shared" si="35"/>
        <v>390</v>
      </c>
      <c r="C212" s="71">
        <f>C211</f>
        <v>0.01</v>
      </c>
      <c r="D212" s="72">
        <f t="shared" si="36"/>
        <v>3.9</v>
      </c>
    </row>
    <row r="213" hidden="1" customHeight="1" spans="1:4">
      <c r="A213" s="41" t="s">
        <v>42</v>
      </c>
      <c r="B213" s="53">
        <f t="shared" si="35"/>
        <v>572</v>
      </c>
      <c r="C213" s="73">
        <f>C212</f>
        <v>0.01</v>
      </c>
      <c r="D213" s="42">
        <f t="shared" si="36"/>
        <v>5.72</v>
      </c>
    </row>
    <row r="215" customHeight="1" spans="1:4">
      <c r="A215" s="37" t="s">
        <v>102</v>
      </c>
      <c r="B215" s="56"/>
      <c r="C215" s="56"/>
      <c r="D215" s="38"/>
    </row>
    <row r="216" customHeight="1" spans="1:4">
      <c r="A216" s="97" t="s">
        <v>30</v>
      </c>
      <c r="B216" s="98" t="s">
        <v>92</v>
      </c>
      <c r="C216" s="98" t="s">
        <v>95</v>
      </c>
      <c r="D216" s="100" t="s">
        <v>98</v>
      </c>
    </row>
    <row r="217" hidden="1" customHeight="1" spans="1:4">
      <c r="A217" s="49" t="s">
        <v>38</v>
      </c>
      <c r="B217" s="50">
        <f>D199</f>
        <v>0</v>
      </c>
      <c r="C217" s="50">
        <f>D208</f>
        <v>5.72</v>
      </c>
      <c r="D217" s="58">
        <f>B217-C217</f>
        <v>-5.72</v>
      </c>
    </row>
    <row r="218" hidden="1" customHeight="1" spans="1:4">
      <c r="A218" s="59" t="s">
        <v>39</v>
      </c>
      <c r="B218" s="60">
        <f t="shared" ref="B218:B222" si="37">D200</f>
        <v>0</v>
      </c>
      <c r="C218" s="60">
        <f t="shared" ref="C218:C222" si="38">D209</f>
        <v>0</v>
      </c>
      <c r="D218" s="62">
        <f t="shared" ref="D218:D222" si="39">B218-C218</f>
        <v>0</v>
      </c>
    </row>
    <row r="219" customHeight="1" spans="1:4">
      <c r="A219" s="291" t="str">
        <f>A16</f>
        <v>Aux. Operacional de Manutenção (44h semanais)</v>
      </c>
      <c r="B219" s="64">
        <f t="shared" si="37"/>
        <v>572</v>
      </c>
      <c r="C219" s="64">
        <f>D208</f>
        <v>5.72</v>
      </c>
      <c r="D219" s="66">
        <f t="shared" si="39"/>
        <v>566.28</v>
      </c>
    </row>
    <row r="220" hidden="1" customHeight="1" spans="1:4">
      <c r="A220" s="39" t="s">
        <v>40</v>
      </c>
      <c r="B220" s="67">
        <f t="shared" si="37"/>
        <v>390</v>
      </c>
      <c r="C220" s="67">
        <f t="shared" si="38"/>
        <v>3.9</v>
      </c>
      <c r="D220" s="40">
        <f t="shared" si="39"/>
        <v>386.1</v>
      </c>
    </row>
    <row r="221" hidden="1" customHeight="1" spans="1:4">
      <c r="A221" s="69" t="s">
        <v>41</v>
      </c>
      <c r="B221" s="70">
        <f t="shared" si="37"/>
        <v>390</v>
      </c>
      <c r="C221" s="70">
        <f t="shared" si="38"/>
        <v>3.9</v>
      </c>
      <c r="D221" s="72">
        <f t="shared" si="39"/>
        <v>386.1</v>
      </c>
    </row>
    <row r="222" hidden="1" customHeight="1" spans="1:8">
      <c r="A222" s="41" t="s">
        <v>42</v>
      </c>
      <c r="B222" s="53">
        <f t="shared" si="37"/>
        <v>572</v>
      </c>
      <c r="C222" s="53">
        <f t="shared" si="38"/>
        <v>5.72</v>
      </c>
      <c r="D222" s="42">
        <f t="shared" si="39"/>
        <v>566.28</v>
      </c>
      <c r="H222" s="33"/>
    </row>
    <row r="224" ht="51.75" customHeight="1" spans="1:8">
      <c r="A224" s="27" t="s">
        <v>103</v>
      </c>
      <c r="B224" s="27"/>
      <c r="C224" s="27"/>
      <c r="D224" s="27"/>
      <c r="E224" s="27"/>
      <c r="F224" s="27"/>
      <c r="G224" s="27"/>
      <c r="H224" s="27"/>
    </row>
    <row r="226" customHeight="1" spans="1:4">
      <c r="A226" s="137" t="s">
        <v>104</v>
      </c>
      <c r="B226" s="138"/>
      <c r="C226" s="138"/>
      <c r="D226" s="139"/>
    </row>
    <row r="227" customHeight="1" spans="1:4">
      <c r="A227" s="140" t="s">
        <v>30</v>
      </c>
      <c r="B227" s="129" t="s">
        <v>37</v>
      </c>
      <c r="C227" s="129" t="s">
        <v>105</v>
      </c>
      <c r="D227" s="141" t="s">
        <v>98</v>
      </c>
    </row>
    <row r="228" hidden="1" customHeight="1" spans="1:4">
      <c r="A228" s="142" t="s">
        <v>38</v>
      </c>
      <c r="B228" s="143"/>
      <c r="C228" s="143"/>
      <c r="D228" s="143"/>
    </row>
    <row r="229" hidden="1" customHeight="1" spans="1:4">
      <c r="A229" s="144" t="s">
        <v>39</v>
      </c>
      <c r="B229" s="145"/>
      <c r="C229" s="145"/>
      <c r="D229" s="145"/>
    </row>
    <row r="230" customHeight="1" spans="1:4">
      <c r="A230" s="292" t="str">
        <f>A16</f>
        <v>Aux. Operacional de Manutenção (44h semanais)</v>
      </c>
      <c r="B230" s="147">
        <v>100</v>
      </c>
      <c r="C230" s="147">
        <v>1</v>
      </c>
      <c r="D230" s="148">
        <f>B230*C230</f>
        <v>100</v>
      </c>
    </row>
    <row r="231" customHeight="1" spans="2:4">
      <c r="B231" s="149"/>
      <c r="C231" s="149"/>
      <c r="D231" s="150"/>
    </row>
    <row r="232" ht="51.75" customHeight="1" spans="1:8">
      <c r="A232" s="27" t="s">
        <v>106</v>
      </c>
      <c r="B232" s="27"/>
      <c r="C232" s="27"/>
      <c r="D232" s="27"/>
      <c r="E232" s="27"/>
      <c r="F232" s="27"/>
      <c r="G232" s="27"/>
      <c r="H232" s="27"/>
    </row>
    <row r="234" customHeight="1" spans="1:4">
      <c r="A234" s="37" t="s">
        <v>107</v>
      </c>
      <c r="B234" s="56"/>
      <c r="C234" s="56"/>
      <c r="D234" s="38"/>
    </row>
    <row r="235" customHeight="1" spans="1:4">
      <c r="A235" s="97" t="s">
        <v>30</v>
      </c>
      <c r="B235" s="98" t="s">
        <v>37</v>
      </c>
      <c r="C235" s="98" t="s">
        <v>105</v>
      </c>
      <c r="D235" s="100" t="s">
        <v>98</v>
      </c>
    </row>
    <row r="236" hidden="1" customHeight="1" spans="1:4">
      <c r="A236" s="49" t="s">
        <v>38</v>
      </c>
      <c r="B236" s="50"/>
      <c r="C236" s="50"/>
      <c r="D236" s="58"/>
    </row>
    <row r="237" hidden="1" customHeight="1" spans="1:4">
      <c r="A237" s="59" t="s">
        <v>39</v>
      </c>
      <c r="B237" s="60"/>
      <c r="C237" s="60"/>
      <c r="D237" s="62"/>
    </row>
    <row r="238" customHeight="1" spans="1:4">
      <c r="A238" s="291" t="str">
        <f>A16</f>
        <v>Aux. Operacional de Manutenção (44h semanais)</v>
      </c>
      <c r="B238" s="64">
        <v>47.11</v>
      </c>
      <c r="C238" s="64">
        <v>1</v>
      </c>
      <c r="D238" s="66">
        <f>B238*C238</f>
        <v>47.11</v>
      </c>
    </row>
    <row r="239" hidden="1" customHeight="1" spans="1:4">
      <c r="A239" s="39" t="s">
        <v>40</v>
      </c>
      <c r="B239" s="67"/>
      <c r="C239" s="67"/>
      <c r="D239" s="40"/>
    </row>
    <row r="240" hidden="1" customHeight="1" spans="1:4">
      <c r="A240" s="69" t="s">
        <v>41</v>
      </c>
      <c r="B240" s="70"/>
      <c r="C240" s="70"/>
      <c r="D240" s="72"/>
    </row>
    <row r="241" hidden="1" customHeight="1" spans="1:8">
      <c r="A241" s="41" t="s">
        <v>42</v>
      </c>
      <c r="B241" s="53"/>
      <c r="C241" s="53"/>
      <c r="D241" s="42"/>
      <c r="H241" s="33"/>
    </row>
    <row r="243" ht="46.5" customHeight="1" spans="1:8">
      <c r="A243" s="27" t="s">
        <v>108</v>
      </c>
      <c r="B243" s="27"/>
      <c r="C243" s="27"/>
      <c r="D243" s="27"/>
      <c r="E243" s="27"/>
      <c r="F243" s="27"/>
      <c r="G243" s="27"/>
      <c r="H243" s="27"/>
    </row>
    <row r="245" customHeight="1" spans="1:4">
      <c r="A245" s="37" t="s">
        <v>109</v>
      </c>
      <c r="B245" s="56"/>
      <c r="C245" s="56"/>
      <c r="D245" s="38"/>
    </row>
    <row r="246" customHeight="1" spans="1:4">
      <c r="A246" s="97" t="s">
        <v>30</v>
      </c>
      <c r="B246" s="98" t="s">
        <v>37</v>
      </c>
      <c r="C246" s="98" t="s">
        <v>105</v>
      </c>
      <c r="D246" s="100" t="s">
        <v>98</v>
      </c>
    </row>
    <row r="247" hidden="1" customHeight="1" spans="1:4">
      <c r="A247" s="49" t="s">
        <v>38</v>
      </c>
      <c r="B247" s="50"/>
      <c r="C247" s="50"/>
      <c r="D247" s="58"/>
    </row>
    <row r="248" hidden="1" customHeight="1" spans="1:4">
      <c r="A248" s="59" t="s">
        <v>39</v>
      </c>
      <c r="B248" s="60"/>
      <c r="C248" s="60"/>
      <c r="D248" s="62"/>
    </row>
    <row r="249" customHeight="1" spans="1:4">
      <c r="A249" s="291" t="str">
        <f>A16</f>
        <v>Aux. Operacional de Manutenção (44h semanais)</v>
      </c>
      <c r="B249" s="64">
        <v>246.47</v>
      </c>
      <c r="C249" s="64">
        <f>6/12</f>
        <v>0.5</v>
      </c>
      <c r="D249" s="66">
        <f>B249*C249</f>
        <v>123.235</v>
      </c>
    </row>
    <row r="250" customHeight="1" spans="2:4">
      <c r="B250" s="149"/>
      <c r="C250" s="149"/>
      <c r="D250" s="150"/>
    </row>
    <row r="251" ht="46.5" customHeight="1" spans="1:8">
      <c r="A251" s="27" t="s">
        <v>110</v>
      </c>
      <c r="B251" s="27"/>
      <c r="C251" s="27"/>
      <c r="D251" s="27"/>
      <c r="E251" s="27"/>
      <c r="F251" s="27"/>
      <c r="G251" s="27"/>
      <c r="H251" s="27"/>
    </row>
    <row r="253" customHeight="1" spans="1:4">
      <c r="A253" s="37" t="s">
        <v>111</v>
      </c>
      <c r="B253" s="56"/>
      <c r="C253" s="56"/>
      <c r="D253" s="38"/>
    </row>
    <row r="254" customHeight="1" spans="1:4">
      <c r="A254" s="97" t="s">
        <v>30</v>
      </c>
      <c r="B254" s="98" t="s">
        <v>37</v>
      </c>
      <c r="C254" s="98" t="s">
        <v>105</v>
      </c>
      <c r="D254" s="100" t="s">
        <v>98</v>
      </c>
    </row>
    <row r="255" hidden="1" customHeight="1" spans="1:4">
      <c r="A255" s="49" t="s">
        <v>38</v>
      </c>
      <c r="B255" s="50"/>
      <c r="C255" s="50"/>
      <c r="D255" s="58"/>
    </row>
    <row r="256" hidden="1" customHeight="1" spans="1:4">
      <c r="A256" s="59" t="s">
        <v>39</v>
      </c>
      <c r="B256" s="60"/>
      <c r="C256" s="60"/>
      <c r="D256" s="62"/>
    </row>
    <row r="257" customHeight="1" spans="1:4">
      <c r="A257" s="291" t="str">
        <f>A16</f>
        <v>Aux. Operacional de Manutenção (44h semanais)</v>
      </c>
      <c r="B257" s="64">
        <f>B16*3</f>
        <v>5340.48</v>
      </c>
      <c r="C257" s="64">
        <f>1/60</f>
        <v>0.0166666666666667</v>
      </c>
      <c r="D257" s="66">
        <f>B257*C257</f>
        <v>89.008</v>
      </c>
    </row>
    <row r="258" hidden="1" customHeight="1" spans="1:4">
      <c r="A258" s="39" t="s">
        <v>40</v>
      </c>
      <c r="B258" s="67"/>
      <c r="C258" s="67"/>
      <c r="D258" s="40"/>
    </row>
    <row r="259" hidden="1" customHeight="1" spans="1:4">
      <c r="A259" s="69" t="s">
        <v>41</v>
      </c>
      <c r="B259" s="70"/>
      <c r="C259" s="70"/>
      <c r="D259" s="72"/>
    </row>
    <row r="260" hidden="1" customHeight="1" spans="1:8">
      <c r="A260" s="41" t="s">
        <v>42</v>
      </c>
      <c r="B260" s="53"/>
      <c r="C260" s="53"/>
      <c r="D260" s="42"/>
      <c r="H260" s="19"/>
    </row>
    <row r="262" customHeight="1" spans="1:8">
      <c r="A262" s="84" t="s">
        <v>85</v>
      </c>
      <c r="B262" s="85"/>
      <c r="C262" s="85"/>
      <c r="D262" s="85"/>
      <c r="E262" s="85"/>
      <c r="F262" s="85"/>
      <c r="G262" s="85"/>
      <c r="H262" s="86"/>
    </row>
    <row r="263" s="27" customFormat="1" ht="43.5" customHeight="1" spans="1:8">
      <c r="A263" s="151" t="s">
        <v>30</v>
      </c>
      <c r="B263" s="99" t="s">
        <v>112</v>
      </c>
      <c r="C263" s="99" t="s">
        <v>113</v>
      </c>
      <c r="D263" s="99" t="s">
        <v>114</v>
      </c>
      <c r="E263" s="99" t="s">
        <v>115</v>
      </c>
      <c r="F263" s="99" t="s">
        <v>116</v>
      </c>
      <c r="G263" s="99" t="s">
        <v>117</v>
      </c>
      <c r="H263" s="152" t="s">
        <v>58</v>
      </c>
    </row>
    <row r="264" hidden="1" customHeight="1" spans="1:8">
      <c r="A264" s="153" t="s">
        <v>38</v>
      </c>
      <c r="B264" s="50">
        <f>D188</f>
        <v>-53.4048</v>
      </c>
      <c r="C264" s="50">
        <f>D217</f>
        <v>-5.72</v>
      </c>
      <c r="D264" s="50">
        <f>D236</f>
        <v>0</v>
      </c>
      <c r="E264" s="50">
        <f t="shared" ref="E264:G269" si="40">D255</f>
        <v>0</v>
      </c>
      <c r="F264" s="50">
        <f t="shared" si="40"/>
        <v>0</v>
      </c>
      <c r="G264" s="50">
        <f t="shared" si="40"/>
        <v>0</v>
      </c>
      <c r="H264" s="154">
        <f>SUM(B264:E264)</f>
        <v>-59.1248</v>
      </c>
    </row>
    <row r="265" hidden="1" customHeight="1" spans="1:8">
      <c r="A265" s="144" t="s">
        <v>39</v>
      </c>
      <c r="B265" s="60">
        <f t="shared" ref="B265:B269" si="41">D189</f>
        <v>-53.4048</v>
      </c>
      <c r="C265" s="60">
        <f t="shared" ref="C265:C269" si="42">D218</f>
        <v>0</v>
      </c>
      <c r="D265" s="60">
        <f t="shared" ref="D265:D269" si="43">D237</f>
        <v>0</v>
      </c>
      <c r="E265" s="60">
        <f t="shared" si="40"/>
        <v>0</v>
      </c>
      <c r="F265" s="60">
        <f t="shared" si="40"/>
        <v>0</v>
      </c>
      <c r="G265" s="60">
        <f t="shared" si="40"/>
        <v>0</v>
      </c>
      <c r="H265" s="155">
        <f>SUM(B265:E265)</f>
        <v>-53.4048</v>
      </c>
    </row>
    <row r="266" customHeight="1" spans="1:8">
      <c r="A266" s="293" t="str">
        <f>A16</f>
        <v>Aux. Operacional de Manutenção (44h semanais)</v>
      </c>
      <c r="B266" s="157">
        <f t="shared" si="41"/>
        <v>0</v>
      </c>
      <c r="C266" s="157">
        <f t="shared" si="42"/>
        <v>566.28</v>
      </c>
      <c r="D266" s="157">
        <f>D230</f>
        <v>100</v>
      </c>
      <c r="E266" s="157">
        <f>D238</f>
        <v>47.11</v>
      </c>
      <c r="F266" s="157">
        <f>D249</f>
        <v>123.235</v>
      </c>
      <c r="G266" s="157">
        <f>D257</f>
        <v>89.008</v>
      </c>
      <c r="H266" s="158">
        <f>SUM(B266:G266)</f>
        <v>925.633</v>
      </c>
    </row>
    <row r="267" hidden="1" customHeight="1" spans="1:6">
      <c r="A267" s="39" t="s">
        <v>40</v>
      </c>
      <c r="B267" s="67">
        <f t="shared" si="41"/>
        <v>0</v>
      </c>
      <c r="C267" s="67">
        <f t="shared" si="42"/>
        <v>386.1</v>
      </c>
      <c r="D267" s="67">
        <f t="shared" si="43"/>
        <v>0</v>
      </c>
      <c r="E267" s="67">
        <f t="shared" si="40"/>
        <v>0</v>
      </c>
      <c r="F267" s="40">
        <f t="shared" ref="F267:F269" si="44">SUM(B267:E267)</f>
        <v>386.1</v>
      </c>
    </row>
    <row r="268" hidden="1" customHeight="1" spans="1:6">
      <c r="A268" s="69" t="s">
        <v>41</v>
      </c>
      <c r="B268" s="70">
        <f t="shared" si="41"/>
        <v>0</v>
      </c>
      <c r="C268" s="70">
        <f t="shared" si="42"/>
        <v>386.1</v>
      </c>
      <c r="D268" s="70">
        <f t="shared" si="43"/>
        <v>0</v>
      </c>
      <c r="E268" s="70">
        <f t="shared" si="40"/>
        <v>0</v>
      </c>
      <c r="F268" s="72">
        <f t="shared" si="44"/>
        <v>386.1</v>
      </c>
    </row>
    <row r="269" hidden="1" customHeight="1" spans="1:8">
      <c r="A269" s="41" t="s">
        <v>42</v>
      </c>
      <c r="B269" s="53">
        <f t="shared" si="41"/>
        <v>0</v>
      </c>
      <c r="C269" s="53">
        <f t="shared" si="42"/>
        <v>566.28</v>
      </c>
      <c r="D269" s="53">
        <f t="shared" si="43"/>
        <v>0</v>
      </c>
      <c r="E269" s="53">
        <f t="shared" si="40"/>
        <v>0</v>
      </c>
      <c r="F269" s="42">
        <f t="shared" si="44"/>
        <v>566.28</v>
      </c>
      <c r="H269" s="33"/>
    </row>
    <row r="271" customHeight="1" spans="1:8">
      <c r="A271" s="34" t="s">
        <v>59</v>
      </c>
      <c r="B271" s="34"/>
      <c r="C271" s="34"/>
      <c r="D271" s="34"/>
      <c r="E271" s="34"/>
      <c r="F271" s="34"/>
      <c r="G271" s="34"/>
      <c r="H271" s="34"/>
    </row>
    <row r="273" customHeight="1" spans="1:5">
      <c r="A273" s="43" t="s">
        <v>59</v>
      </c>
      <c r="B273" s="44"/>
      <c r="C273" s="44"/>
      <c r="D273" s="44"/>
      <c r="E273" s="45"/>
    </row>
    <row r="274" customHeight="1" spans="1:5">
      <c r="A274" s="97" t="s">
        <v>30</v>
      </c>
      <c r="B274" s="98" t="s">
        <v>118</v>
      </c>
      <c r="C274" s="98" t="s">
        <v>119</v>
      </c>
      <c r="D274" s="98" t="s">
        <v>120</v>
      </c>
      <c r="E274" s="100" t="s">
        <v>58</v>
      </c>
    </row>
    <row r="275" hidden="1" customHeight="1" spans="1:5">
      <c r="A275" s="49" t="s">
        <v>38</v>
      </c>
      <c r="B275" s="50">
        <f ca="1" t="shared" ref="B275:B280" si="45">E114</f>
        <v>0</v>
      </c>
      <c r="C275" s="50">
        <f ca="1" t="shared" ref="C275:C280" si="46">D156</f>
        <v>0</v>
      </c>
      <c r="D275" s="50">
        <f>H264</f>
        <v>-59.1248</v>
      </c>
      <c r="E275" s="58">
        <f ca="1" t="shared" ref="E275:E280" si="47">SUM(B275:D275)</f>
        <v>0</v>
      </c>
    </row>
    <row r="276" hidden="1" customHeight="1" spans="1:5">
      <c r="A276" s="59" t="s">
        <v>39</v>
      </c>
      <c r="B276" s="60">
        <f ca="1" t="shared" si="45"/>
        <v>0</v>
      </c>
      <c r="C276" s="60">
        <f ca="1" t="shared" si="46"/>
        <v>0</v>
      </c>
      <c r="D276" s="60">
        <f>H265</f>
        <v>-53.4048</v>
      </c>
      <c r="E276" s="62">
        <f ca="1" t="shared" si="47"/>
        <v>0</v>
      </c>
    </row>
    <row r="277" customHeight="1" spans="1:5">
      <c r="A277" s="294" t="str">
        <f>A16</f>
        <v>Aux. Operacional de Manutenção (44h semanais)</v>
      </c>
      <c r="B277" s="160">
        <f t="shared" si="45"/>
        <v>346.142222222222</v>
      </c>
      <c r="C277" s="160">
        <f t="shared" si="46"/>
        <v>782.479217777778</v>
      </c>
      <c r="D277" s="160">
        <f>H266</f>
        <v>925.633</v>
      </c>
      <c r="E277" s="161">
        <f t="shared" si="47"/>
        <v>2054.25444</v>
      </c>
    </row>
    <row r="278" hidden="1" customHeight="1" spans="1:5">
      <c r="A278" s="39" t="s">
        <v>40</v>
      </c>
      <c r="B278" s="67">
        <f t="shared" si="45"/>
        <v>0</v>
      </c>
      <c r="C278" s="67">
        <f t="shared" si="46"/>
        <v>0</v>
      </c>
      <c r="D278" s="67">
        <f t="shared" ref="D278:D280" si="48">F267</f>
        <v>386.1</v>
      </c>
      <c r="E278" s="40">
        <f t="shared" si="47"/>
        <v>386.1</v>
      </c>
    </row>
    <row r="279" hidden="1" customHeight="1" spans="1:5">
      <c r="A279" s="69" t="s">
        <v>41</v>
      </c>
      <c r="B279" s="70">
        <f t="shared" si="45"/>
        <v>0</v>
      </c>
      <c r="C279" s="70">
        <f t="shared" si="46"/>
        <v>0</v>
      </c>
      <c r="D279" s="70">
        <f t="shared" si="48"/>
        <v>386.1</v>
      </c>
      <c r="E279" s="72">
        <f t="shared" si="47"/>
        <v>386.1</v>
      </c>
    </row>
    <row r="280" hidden="1" customHeight="1" spans="1:8">
      <c r="A280" s="41" t="s">
        <v>42</v>
      </c>
      <c r="B280" s="53">
        <f t="shared" si="45"/>
        <v>0</v>
      </c>
      <c r="C280" s="53">
        <f t="shared" si="46"/>
        <v>0</v>
      </c>
      <c r="D280" s="53">
        <f t="shared" si="48"/>
        <v>566.28</v>
      </c>
      <c r="E280" s="42">
        <f t="shared" si="47"/>
        <v>566.28</v>
      </c>
      <c r="H280" s="33"/>
    </row>
    <row r="282" customHeight="1" spans="1:8">
      <c r="A282" s="34" t="s">
        <v>121</v>
      </c>
      <c r="B282" s="34"/>
      <c r="C282" s="34"/>
      <c r="D282" s="34"/>
      <c r="E282" s="34"/>
      <c r="F282" s="34"/>
      <c r="G282" s="34"/>
      <c r="H282" s="34"/>
    </row>
    <row r="283" ht="53.25" customHeight="1" spans="1:8">
      <c r="A283" s="31" t="s">
        <v>122</v>
      </c>
      <c r="B283" s="31"/>
      <c r="C283" s="31"/>
      <c r="D283" s="31"/>
      <c r="E283" s="31"/>
      <c r="F283" s="31"/>
      <c r="G283" s="31"/>
      <c r="H283" s="31"/>
    </row>
    <row r="285" ht="42.75" customHeight="1" spans="1:2">
      <c r="A285" s="162" t="s">
        <v>123</v>
      </c>
      <c r="B285" s="163"/>
    </row>
    <row r="286" ht="16.5" spans="1:2">
      <c r="A286" s="37" t="s">
        <v>124</v>
      </c>
      <c r="B286" s="38" t="s">
        <v>32</v>
      </c>
    </row>
    <row r="287" ht="31.5" spans="1:2">
      <c r="A287" s="164" t="s">
        <v>125</v>
      </c>
      <c r="B287" s="165">
        <v>1</v>
      </c>
    </row>
    <row r="288" ht="31.5" spans="1:2">
      <c r="A288" s="166" t="s">
        <v>126</v>
      </c>
      <c r="B288" s="167">
        <f>B287*45%</f>
        <v>0.45</v>
      </c>
    </row>
    <row r="289" ht="31.5" spans="1:2">
      <c r="A289" s="166" t="s">
        <v>127</v>
      </c>
      <c r="B289" s="167">
        <f>B287*55%</f>
        <v>0.55</v>
      </c>
    </row>
    <row r="290" ht="32.25" customHeight="1" spans="1:2">
      <c r="A290" s="168" t="s">
        <v>128</v>
      </c>
      <c r="B290" s="169"/>
    </row>
    <row r="291" ht="30" customHeight="1" spans="1:2">
      <c r="A291" s="170" t="s">
        <v>129</v>
      </c>
      <c r="B291" s="171"/>
    </row>
    <row r="292" customHeight="1" spans="1:8">
      <c r="A292" s="37" t="s">
        <v>81</v>
      </c>
      <c r="B292" s="172">
        <f>SUM(B288:B291)</f>
        <v>1</v>
      </c>
      <c r="H292" s="33"/>
    </row>
    <row r="294" customHeight="1" spans="1:8">
      <c r="A294" s="35" t="s">
        <v>130</v>
      </c>
      <c r="B294" s="36"/>
      <c r="C294" s="36"/>
      <c r="D294" s="36"/>
      <c r="E294" s="36"/>
      <c r="F294" s="36"/>
      <c r="G294" s="36"/>
      <c r="H294" s="36"/>
    </row>
    <row r="295" ht="106.5" customHeight="1" spans="1:8">
      <c r="A295" s="31" t="s">
        <v>131</v>
      </c>
      <c r="B295" s="31"/>
      <c r="C295" s="31"/>
      <c r="D295" s="31"/>
      <c r="E295" s="31"/>
      <c r="F295" s="31"/>
      <c r="G295" s="31"/>
      <c r="H295" s="31"/>
    </row>
    <row r="296" ht="15.75"/>
    <row r="297" customHeight="1" spans="1:4">
      <c r="A297" s="37" t="s">
        <v>132</v>
      </c>
      <c r="B297" s="56"/>
      <c r="C297" s="56"/>
      <c r="D297" s="38"/>
    </row>
    <row r="298" ht="30" customHeight="1" spans="1:4">
      <c r="A298" s="97" t="s">
        <v>30</v>
      </c>
      <c r="B298" s="98" t="s">
        <v>31</v>
      </c>
      <c r="C298" s="99" t="s">
        <v>62</v>
      </c>
      <c r="D298" s="100" t="s">
        <v>37</v>
      </c>
    </row>
    <row r="299" hidden="1" customHeight="1" spans="1:4">
      <c r="A299" s="49" t="s">
        <v>38</v>
      </c>
      <c r="B299" s="50">
        <f ca="1">F74+(E275-D138)</f>
        <v>0</v>
      </c>
      <c r="C299" s="77">
        <v>12</v>
      </c>
      <c r="D299" s="58">
        <f ca="1">B299/C299</f>
        <v>0</v>
      </c>
    </row>
    <row r="300" hidden="1" customHeight="1" spans="1:4">
      <c r="A300" s="59" t="s">
        <v>39</v>
      </c>
      <c r="B300" s="60">
        <f ca="1">F75+(E276-D139)</f>
        <v>0</v>
      </c>
      <c r="C300" s="173">
        <f>C299</f>
        <v>12</v>
      </c>
      <c r="D300" s="62">
        <f ca="1" t="shared" ref="D300:D304" si="49">B300/C300</f>
        <v>0</v>
      </c>
    </row>
    <row r="301" customHeight="1" spans="1:4">
      <c r="A301" s="295" t="str">
        <f>A16</f>
        <v>Aux. Operacional de Manutenção (44h semanais)</v>
      </c>
      <c r="B301" s="160">
        <f>F76+(E277-D140)</f>
        <v>3222.0394</v>
      </c>
      <c r="C301" s="175">
        <f>C300</f>
        <v>12</v>
      </c>
      <c r="D301" s="161">
        <f t="shared" si="49"/>
        <v>268.503283333333</v>
      </c>
    </row>
    <row r="302" hidden="1" customHeight="1" spans="1:4">
      <c r="A302" s="39" t="s">
        <v>40</v>
      </c>
      <c r="B302" s="67">
        <f>G77+(E278-D141)</f>
        <v>386.1</v>
      </c>
      <c r="C302" s="91">
        <f>C301</f>
        <v>12</v>
      </c>
      <c r="D302" s="40">
        <f t="shared" si="49"/>
        <v>32.175</v>
      </c>
    </row>
    <row r="303" hidden="1" customHeight="1" spans="1:4">
      <c r="A303" s="69" t="s">
        <v>41</v>
      </c>
      <c r="B303" s="70">
        <f>G78+(E279-D142)</f>
        <v>386.1</v>
      </c>
      <c r="C303" s="79">
        <f>C302</f>
        <v>12</v>
      </c>
      <c r="D303" s="72">
        <f t="shared" si="49"/>
        <v>32.175</v>
      </c>
    </row>
    <row r="304" ht="33" hidden="1" customHeight="1" spans="1:4">
      <c r="A304" s="41" t="s">
        <v>42</v>
      </c>
      <c r="B304" s="53">
        <f>G79+(E280-D143)</f>
        <v>566.28</v>
      </c>
      <c r="C304" s="81">
        <f>C303</f>
        <v>12</v>
      </c>
      <c r="D304" s="42">
        <f t="shared" si="49"/>
        <v>47.19</v>
      </c>
    </row>
    <row r="305" ht="15.75"/>
    <row r="306" ht="25.5" customHeight="1" spans="1:5">
      <c r="A306" s="107" t="s">
        <v>133</v>
      </c>
      <c r="B306" s="108"/>
      <c r="C306" s="108"/>
      <c r="D306" s="109"/>
      <c r="E306" s="12"/>
    </row>
    <row r="307" ht="28.5" customHeight="1" spans="1:4">
      <c r="A307" s="97" t="s">
        <v>30</v>
      </c>
      <c r="B307" s="98" t="s">
        <v>31</v>
      </c>
      <c r="C307" s="176" t="s">
        <v>134</v>
      </c>
      <c r="D307" s="100" t="s">
        <v>37</v>
      </c>
    </row>
    <row r="308" hidden="1" customHeight="1" spans="1:4">
      <c r="A308" s="49" t="s">
        <v>38</v>
      </c>
      <c r="B308" s="50">
        <f ca="1" t="shared" ref="B308:B313" si="50">D147</f>
        <v>0</v>
      </c>
      <c r="C308" s="57">
        <v>0.5</v>
      </c>
      <c r="D308" s="58">
        <f ca="1">B308*C308</f>
        <v>0</v>
      </c>
    </row>
    <row r="309" hidden="1" customHeight="1" spans="1:4">
      <c r="A309" s="59" t="s">
        <v>39</v>
      </c>
      <c r="B309" s="60">
        <f ca="1" t="shared" si="50"/>
        <v>0</v>
      </c>
      <c r="C309" s="61">
        <v>0.5</v>
      </c>
      <c r="D309" s="62">
        <f ca="1" t="shared" ref="D309:D313" si="51">B309*C309</f>
        <v>0</v>
      </c>
    </row>
    <row r="310" customHeight="1" spans="1:4">
      <c r="A310" s="295" t="str">
        <f>A16</f>
        <v>Aux. Operacional de Manutenção (44h semanais)</v>
      </c>
      <c r="B310" s="160">
        <f t="shared" si="50"/>
        <v>170.104177777778</v>
      </c>
      <c r="C310" s="177">
        <v>0.4</v>
      </c>
      <c r="D310" s="161">
        <f t="shared" si="51"/>
        <v>68.0416711111111</v>
      </c>
    </row>
    <row r="311" hidden="1" customHeight="1" spans="1:4">
      <c r="A311" s="39" t="s">
        <v>40</v>
      </c>
      <c r="B311" s="67">
        <f t="shared" si="50"/>
        <v>0</v>
      </c>
      <c r="C311" s="68">
        <v>0.5</v>
      </c>
      <c r="D311" s="40">
        <f t="shared" si="51"/>
        <v>0</v>
      </c>
    </row>
    <row r="312" hidden="1" customHeight="1" spans="1:4">
      <c r="A312" s="69" t="s">
        <v>41</v>
      </c>
      <c r="B312" s="70">
        <f t="shared" si="50"/>
        <v>0</v>
      </c>
      <c r="C312" s="71">
        <v>0.5</v>
      </c>
      <c r="D312" s="72">
        <f t="shared" si="51"/>
        <v>0</v>
      </c>
    </row>
    <row r="313" hidden="1" customHeight="1" spans="1:4">
      <c r="A313" s="41" t="s">
        <v>42</v>
      </c>
      <c r="B313" s="53">
        <f t="shared" si="50"/>
        <v>0</v>
      </c>
      <c r="C313" s="73">
        <v>0.5</v>
      </c>
      <c r="D313" s="42">
        <f t="shared" si="51"/>
        <v>0</v>
      </c>
    </row>
    <row r="315" customHeight="1" spans="1:4">
      <c r="A315" s="37" t="s">
        <v>135</v>
      </c>
      <c r="B315" s="56"/>
      <c r="C315" s="56"/>
      <c r="D315" s="38"/>
    </row>
    <row r="316" customHeight="1" spans="1:4">
      <c r="A316" s="97" t="s">
        <v>30</v>
      </c>
      <c r="B316" s="98" t="s">
        <v>31</v>
      </c>
      <c r="C316" s="98" t="s">
        <v>32</v>
      </c>
      <c r="D316" s="100" t="s">
        <v>37</v>
      </c>
    </row>
    <row r="317" hidden="1" customHeight="1" spans="1:4">
      <c r="A317" s="49" t="s">
        <v>38</v>
      </c>
      <c r="B317" s="50">
        <f ca="1">D299+D308</f>
        <v>0</v>
      </c>
      <c r="C317" s="101">
        <f>$B$288</f>
        <v>0.45</v>
      </c>
      <c r="D317" s="58">
        <f ca="1">B317*C317</f>
        <v>0</v>
      </c>
    </row>
    <row r="318" hidden="1" customHeight="1" spans="1:4">
      <c r="A318" s="59" t="s">
        <v>39</v>
      </c>
      <c r="B318" s="60">
        <f ca="1" t="shared" ref="B318:B322" si="52">D300+D309</f>
        <v>0</v>
      </c>
      <c r="C318" s="102">
        <f t="shared" ref="C318:C322" si="53">$B$288</f>
        <v>0.45</v>
      </c>
      <c r="D318" s="62">
        <f ca="1" t="shared" ref="D318:D322" si="54">B318*C318</f>
        <v>0</v>
      </c>
    </row>
    <row r="319" customHeight="1" spans="1:4">
      <c r="A319" s="295" t="str">
        <f>A16</f>
        <v>Aux. Operacional de Manutenção (44h semanais)</v>
      </c>
      <c r="B319" s="160">
        <f t="shared" si="52"/>
        <v>336.544954444444</v>
      </c>
      <c r="C319" s="178">
        <f t="shared" si="53"/>
        <v>0.45</v>
      </c>
      <c r="D319" s="161">
        <f t="shared" si="54"/>
        <v>151.4452295</v>
      </c>
    </row>
    <row r="320" hidden="1" customHeight="1" spans="1:4">
      <c r="A320" s="39" t="s">
        <v>40</v>
      </c>
      <c r="B320" s="67">
        <f t="shared" si="52"/>
        <v>32.175</v>
      </c>
      <c r="C320" s="104">
        <f t="shared" si="53"/>
        <v>0.45</v>
      </c>
      <c r="D320" s="40">
        <f t="shared" si="54"/>
        <v>14.47875</v>
      </c>
    </row>
    <row r="321" hidden="1" customHeight="1" spans="1:4">
      <c r="A321" s="69" t="s">
        <v>41</v>
      </c>
      <c r="B321" s="70">
        <f t="shared" si="52"/>
        <v>32.175</v>
      </c>
      <c r="C321" s="105">
        <f t="shared" si="53"/>
        <v>0.45</v>
      </c>
      <c r="D321" s="72">
        <f t="shared" si="54"/>
        <v>14.47875</v>
      </c>
    </row>
    <row r="322" hidden="1" customHeight="1" spans="1:8">
      <c r="A322" s="41" t="s">
        <v>42</v>
      </c>
      <c r="B322" s="53">
        <f t="shared" si="52"/>
        <v>47.19</v>
      </c>
      <c r="C322" s="106">
        <f t="shared" si="53"/>
        <v>0.45</v>
      </c>
      <c r="D322" s="42">
        <f t="shared" si="54"/>
        <v>21.2355</v>
      </c>
      <c r="H322" s="33"/>
    </row>
    <row r="324" customHeight="1" spans="1:8">
      <c r="A324" s="35" t="s">
        <v>136</v>
      </c>
      <c r="B324" s="36"/>
      <c r="C324" s="36"/>
      <c r="D324" s="36"/>
      <c r="E324" s="36"/>
      <c r="F324" s="36"/>
      <c r="G324" s="36"/>
      <c r="H324" s="36"/>
    </row>
    <row r="325" ht="101.25" customHeight="1" spans="1:8">
      <c r="A325" s="31" t="s">
        <v>137</v>
      </c>
      <c r="B325" s="31"/>
      <c r="C325" s="31"/>
      <c r="D325" s="31"/>
      <c r="E325" s="31"/>
      <c r="F325" s="31"/>
      <c r="G325" s="31"/>
      <c r="H325" s="31"/>
    </row>
    <row r="326" ht="15.75"/>
    <row r="327" customHeight="1" spans="1:4">
      <c r="A327" s="37" t="s">
        <v>138</v>
      </c>
      <c r="B327" s="56"/>
      <c r="C327" s="56"/>
      <c r="D327" s="38"/>
    </row>
    <row r="328" ht="33" customHeight="1" spans="1:4">
      <c r="A328" s="97" t="s">
        <v>30</v>
      </c>
      <c r="B328" s="98" t="s">
        <v>31</v>
      </c>
      <c r="C328" s="99" t="s">
        <v>62</v>
      </c>
      <c r="D328" s="100" t="s">
        <v>37</v>
      </c>
    </row>
    <row r="329" hidden="1" customHeight="1" spans="1:4">
      <c r="A329" s="49" t="s">
        <v>38</v>
      </c>
      <c r="B329" s="50">
        <f ca="1">F74+E275</f>
        <v>0</v>
      </c>
      <c r="C329" s="77">
        <v>12</v>
      </c>
      <c r="D329" s="58">
        <f ca="1">B329/C329</f>
        <v>0</v>
      </c>
    </row>
    <row r="330" hidden="1" customHeight="1" spans="1:4">
      <c r="A330" s="59" t="s">
        <v>39</v>
      </c>
      <c r="B330" s="60">
        <f ca="1">F75+E276</f>
        <v>0</v>
      </c>
      <c r="C330" s="173">
        <v>12</v>
      </c>
      <c r="D330" s="62">
        <f ca="1" t="shared" ref="D330:D334" si="55">B330/C330</f>
        <v>0</v>
      </c>
    </row>
    <row r="331" customHeight="1" spans="1:4">
      <c r="A331" s="295" t="str">
        <f>A16</f>
        <v>Aux. Operacional de Manutenção (44h semanais)</v>
      </c>
      <c r="B331" s="160">
        <f>F76+E277</f>
        <v>3834.41444</v>
      </c>
      <c r="C331" s="175">
        <v>12</v>
      </c>
      <c r="D331" s="161">
        <f t="shared" si="55"/>
        <v>319.534536666667</v>
      </c>
    </row>
    <row r="332" hidden="1" customHeight="1" spans="1:4">
      <c r="A332" s="39" t="s">
        <v>40</v>
      </c>
      <c r="B332" s="67">
        <f>G77+E278</f>
        <v>386.1</v>
      </c>
      <c r="C332" s="91">
        <v>12</v>
      </c>
      <c r="D332" s="40">
        <f t="shared" si="55"/>
        <v>32.175</v>
      </c>
    </row>
    <row r="333" hidden="1" customHeight="1" spans="1:4">
      <c r="A333" s="69" t="s">
        <v>41</v>
      </c>
      <c r="B333" s="70">
        <f>G78+E279</f>
        <v>386.1</v>
      </c>
      <c r="C333" s="79">
        <v>12</v>
      </c>
      <c r="D333" s="72">
        <f t="shared" si="55"/>
        <v>32.175</v>
      </c>
    </row>
    <row r="334" ht="36.75" hidden="1" customHeight="1" spans="1:4">
      <c r="A334" s="41" t="s">
        <v>42</v>
      </c>
      <c r="B334" s="53">
        <f>G79+E280</f>
        <v>566.28</v>
      </c>
      <c r="C334" s="81">
        <v>12</v>
      </c>
      <c r="D334" s="42">
        <f t="shared" si="55"/>
        <v>47.19</v>
      </c>
    </row>
    <row r="335" ht="15.75"/>
    <row r="336" ht="31.5" customHeight="1" spans="1:4">
      <c r="A336" s="107" t="s">
        <v>139</v>
      </c>
      <c r="B336" s="108"/>
      <c r="C336" s="108"/>
      <c r="D336" s="109"/>
    </row>
    <row r="337" ht="34.5" customHeight="1" spans="1:4">
      <c r="A337" s="97" t="s">
        <v>30</v>
      </c>
      <c r="B337" s="98" t="s">
        <v>31</v>
      </c>
      <c r="C337" s="176" t="s">
        <v>134</v>
      </c>
      <c r="D337" s="100" t="s">
        <v>37</v>
      </c>
    </row>
    <row r="338" hidden="1" customHeight="1" spans="1:4">
      <c r="A338" s="49" t="s">
        <v>38</v>
      </c>
      <c r="B338" s="50">
        <f ca="1" t="shared" ref="B338:B343" si="56">D147</f>
        <v>0</v>
      </c>
      <c r="C338" s="57">
        <v>0.5</v>
      </c>
      <c r="D338" s="58">
        <f ca="1">B338*C338</f>
        <v>0</v>
      </c>
    </row>
    <row r="339" hidden="1" customHeight="1" spans="1:4">
      <c r="A339" s="59" t="s">
        <v>39</v>
      </c>
      <c r="B339" s="60">
        <f ca="1" t="shared" si="56"/>
        <v>0</v>
      </c>
      <c r="C339" s="61">
        <v>0.5</v>
      </c>
      <c r="D339" s="62">
        <f ca="1" t="shared" ref="D339:D343" si="57">B339*C339</f>
        <v>0</v>
      </c>
    </row>
    <row r="340" customHeight="1" spans="1:4">
      <c r="A340" s="295" t="str">
        <f>A16</f>
        <v>Aux. Operacional de Manutenção (44h semanais)</v>
      </c>
      <c r="B340" s="160">
        <f t="shared" si="56"/>
        <v>170.104177777778</v>
      </c>
      <c r="C340" s="177">
        <v>0.4</v>
      </c>
      <c r="D340" s="161">
        <f t="shared" si="57"/>
        <v>68.0416711111111</v>
      </c>
    </row>
    <row r="341" hidden="1" customHeight="1" spans="1:4">
      <c r="A341" s="39" t="s">
        <v>40</v>
      </c>
      <c r="B341" s="67">
        <f t="shared" si="56"/>
        <v>0</v>
      </c>
      <c r="C341" s="68">
        <v>0.5</v>
      </c>
      <c r="D341" s="40">
        <f t="shared" si="57"/>
        <v>0</v>
      </c>
    </row>
    <row r="342" hidden="1" customHeight="1" spans="1:4">
      <c r="A342" s="69" t="s">
        <v>41</v>
      </c>
      <c r="B342" s="70">
        <f t="shared" si="56"/>
        <v>0</v>
      </c>
      <c r="C342" s="71">
        <v>0.5</v>
      </c>
      <c r="D342" s="72">
        <f t="shared" si="57"/>
        <v>0</v>
      </c>
    </row>
    <row r="343" hidden="1" customHeight="1" spans="1:4">
      <c r="A343" s="41" t="s">
        <v>42</v>
      </c>
      <c r="B343" s="53">
        <f t="shared" si="56"/>
        <v>0</v>
      </c>
      <c r="C343" s="73">
        <v>0.5</v>
      </c>
      <c r="D343" s="42">
        <f t="shared" si="57"/>
        <v>0</v>
      </c>
    </row>
    <row r="345" customHeight="1" spans="1:4">
      <c r="A345" s="37" t="s">
        <v>140</v>
      </c>
      <c r="B345" s="56"/>
      <c r="C345" s="56"/>
      <c r="D345" s="38"/>
    </row>
    <row r="346" customHeight="1" spans="1:4">
      <c r="A346" s="97" t="s">
        <v>30</v>
      </c>
      <c r="B346" s="98" t="s">
        <v>31</v>
      </c>
      <c r="C346" s="98" t="s">
        <v>32</v>
      </c>
      <c r="D346" s="100" t="s">
        <v>37</v>
      </c>
    </row>
    <row r="347" hidden="1" customHeight="1" spans="1:4">
      <c r="A347" s="49" t="s">
        <v>38</v>
      </c>
      <c r="B347" s="50">
        <f ca="1">D329+D338</f>
        <v>0</v>
      </c>
      <c r="C347" s="101">
        <f>$B$289</f>
        <v>0.55</v>
      </c>
      <c r="D347" s="58">
        <f ca="1">B347*C347</f>
        <v>0</v>
      </c>
    </row>
    <row r="348" hidden="1" customHeight="1" spans="1:4">
      <c r="A348" s="69" t="s">
        <v>39</v>
      </c>
      <c r="B348" s="70">
        <f ca="1" t="shared" ref="B348:B352" si="58">D330+D339</f>
        <v>0</v>
      </c>
      <c r="C348" s="105">
        <f t="shared" ref="C348:C352" si="59">$B$289</f>
        <v>0.55</v>
      </c>
      <c r="D348" s="72">
        <f ca="1" t="shared" ref="D348:D352" si="60">B348*C348</f>
        <v>0</v>
      </c>
    </row>
    <row r="349" customHeight="1" spans="1:4">
      <c r="A349" s="206" t="str">
        <f>A16</f>
        <v>Aux. Operacional de Manutenção (44h semanais)</v>
      </c>
      <c r="B349" s="53">
        <f t="shared" si="58"/>
        <v>387.576207777778</v>
      </c>
      <c r="C349" s="106">
        <f t="shared" si="59"/>
        <v>0.55</v>
      </c>
      <c r="D349" s="42">
        <f t="shared" si="60"/>
        <v>213.166914277778</v>
      </c>
    </row>
    <row r="350" hidden="1" customHeight="1" spans="1:4">
      <c r="A350" s="49" t="s">
        <v>40</v>
      </c>
      <c r="B350" s="50">
        <f t="shared" si="58"/>
        <v>32.175</v>
      </c>
      <c r="C350" s="101">
        <f t="shared" si="59"/>
        <v>0.55</v>
      </c>
      <c r="D350" s="58">
        <f t="shared" si="60"/>
        <v>17.69625</v>
      </c>
    </row>
    <row r="351" hidden="1" customHeight="1" spans="1:4">
      <c r="A351" s="69" t="s">
        <v>41</v>
      </c>
      <c r="B351" s="70">
        <f t="shared" si="58"/>
        <v>32.175</v>
      </c>
      <c r="C351" s="105">
        <f t="shared" si="59"/>
        <v>0.55</v>
      </c>
      <c r="D351" s="72">
        <f t="shared" si="60"/>
        <v>17.69625</v>
      </c>
    </row>
    <row r="352" hidden="1" customHeight="1" spans="1:8">
      <c r="A352" s="41" t="s">
        <v>42</v>
      </c>
      <c r="B352" s="53">
        <f t="shared" si="58"/>
        <v>47.19</v>
      </c>
      <c r="C352" s="106">
        <f t="shared" si="59"/>
        <v>0.55</v>
      </c>
      <c r="D352" s="42">
        <f t="shared" si="60"/>
        <v>25.9545</v>
      </c>
      <c r="H352" s="33"/>
    </row>
    <row r="354" customHeight="1" spans="1:8">
      <c r="A354" s="35" t="s">
        <v>141</v>
      </c>
      <c r="B354" s="36"/>
      <c r="C354" s="36"/>
      <c r="D354" s="36"/>
      <c r="E354" s="36"/>
      <c r="F354" s="36"/>
      <c r="G354" s="36"/>
      <c r="H354" s="36"/>
    </row>
    <row r="355" ht="75" customHeight="1" spans="1:8">
      <c r="A355" s="179" t="s">
        <v>142</v>
      </c>
      <c r="B355" s="179"/>
      <c r="C355" s="179"/>
      <c r="D355" s="179"/>
      <c r="E355" s="179"/>
      <c r="F355" s="179"/>
      <c r="G355" s="179"/>
      <c r="H355" s="179"/>
    </row>
    <row r="356" ht="20.25" customHeight="1"/>
    <row r="357" customHeight="1" spans="1:5">
      <c r="A357" s="43" t="s">
        <v>143</v>
      </c>
      <c r="B357" s="44"/>
      <c r="C357" s="44"/>
      <c r="D357" s="44"/>
      <c r="E357" s="45"/>
    </row>
    <row r="358" ht="46.5" customHeight="1" spans="1:5">
      <c r="A358" s="97" t="s">
        <v>30</v>
      </c>
      <c r="B358" s="99" t="s">
        <v>144</v>
      </c>
      <c r="C358" s="99" t="s">
        <v>145</v>
      </c>
      <c r="D358" s="99" t="s">
        <v>146</v>
      </c>
      <c r="E358" s="100" t="s">
        <v>37</v>
      </c>
    </row>
    <row r="359" hidden="1" customHeight="1" spans="1:5">
      <c r="A359" s="49" t="s">
        <v>38</v>
      </c>
      <c r="B359" s="180">
        <f ca="1" t="shared" ref="B359:B364" si="61">-D87</f>
        <v>0</v>
      </c>
      <c r="C359" s="180">
        <f ca="1" t="shared" ref="C359:C364" si="62">-D96</f>
        <v>0</v>
      </c>
      <c r="D359" s="180">
        <f ca="1" t="shared" ref="D359:D364" si="63">-E105</f>
        <v>0</v>
      </c>
      <c r="E359" s="181">
        <f ca="1" t="shared" ref="E359:E364" si="64">SUM(B359:D359)</f>
        <v>0</v>
      </c>
    </row>
    <row r="360" hidden="1" customHeight="1" spans="1:5">
      <c r="A360" s="59" t="s">
        <v>39</v>
      </c>
      <c r="B360" s="182">
        <f ca="1" t="shared" si="61"/>
        <v>0</v>
      </c>
      <c r="C360" s="182">
        <f ca="1" t="shared" si="62"/>
        <v>0</v>
      </c>
      <c r="D360" s="182">
        <f ca="1" t="shared" si="63"/>
        <v>0</v>
      </c>
      <c r="E360" s="183">
        <f ca="1" t="shared" si="64"/>
        <v>0</v>
      </c>
    </row>
    <row r="361" customHeight="1" spans="1:5">
      <c r="A361" s="295" t="str">
        <f>A16</f>
        <v>Aux. Operacional de Manutenção (44h semanais)</v>
      </c>
      <c r="B361" s="184">
        <f t="shared" si="61"/>
        <v>-148.346666666667</v>
      </c>
      <c r="C361" s="184">
        <f t="shared" si="62"/>
        <v>-148.346666666667</v>
      </c>
      <c r="D361" s="184">
        <f t="shared" si="63"/>
        <v>-49.4488888888889</v>
      </c>
      <c r="E361" s="185">
        <f t="shared" si="64"/>
        <v>-346.142222222222</v>
      </c>
    </row>
    <row r="362" hidden="1" customHeight="1" spans="1:5">
      <c r="A362" s="39" t="s">
        <v>40</v>
      </c>
      <c r="B362" s="186">
        <f t="shared" si="61"/>
        <v>0</v>
      </c>
      <c r="C362" s="186">
        <f t="shared" si="62"/>
        <v>0</v>
      </c>
      <c r="D362" s="186">
        <f t="shared" si="63"/>
        <v>0</v>
      </c>
      <c r="E362" s="187">
        <f t="shared" si="64"/>
        <v>0</v>
      </c>
    </row>
    <row r="363" hidden="1" customHeight="1" spans="1:5">
      <c r="A363" s="69" t="s">
        <v>41</v>
      </c>
      <c r="B363" s="188">
        <f t="shared" si="61"/>
        <v>0</v>
      </c>
      <c r="C363" s="188">
        <f t="shared" si="62"/>
        <v>0</v>
      </c>
      <c r="D363" s="188">
        <f t="shared" si="63"/>
        <v>0</v>
      </c>
      <c r="E363" s="189">
        <f t="shared" si="64"/>
        <v>0</v>
      </c>
    </row>
    <row r="364" hidden="1" customHeight="1" spans="1:5">
      <c r="A364" s="41" t="s">
        <v>42</v>
      </c>
      <c r="B364" s="190">
        <f t="shared" si="61"/>
        <v>0</v>
      </c>
      <c r="C364" s="190">
        <f t="shared" si="62"/>
        <v>0</v>
      </c>
      <c r="D364" s="190">
        <f t="shared" si="63"/>
        <v>0</v>
      </c>
      <c r="E364" s="191">
        <f t="shared" si="64"/>
        <v>0</v>
      </c>
    </row>
    <row r="366" customHeight="1" spans="1:4">
      <c r="A366" s="37" t="s">
        <v>147</v>
      </c>
      <c r="B366" s="56"/>
      <c r="C366" s="56"/>
      <c r="D366" s="38"/>
    </row>
    <row r="367" customHeight="1" spans="1:4">
      <c r="A367" s="97" t="s">
        <v>30</v>
      </c>
      <c r="B367" s="98" t="s">
        <v>45</v>
      </c>
      <c r="C367" s="98" t="s">
        <v>32</v>
      </c>
      <c r="D367" s="100" t="s">
        <v>37</v>
      </c>
    </row>
    <row r="368" hidden="1" customHeight="1" spans="1:4">
      <c r="A368" s="49" t="s">
        <v>38</v>
      </c>
      <c r="B368" s="180">
        <f ca="1" t="shared" ref="B368:B373" si="65">E359</f>
        <v>0</v>
      </c>
      <c r="C368" s="101">
        <f>$B$290</f>
        <v>0</v>
      </c>
      <c r="D368" s="181">
        <f ca="1">B368*C368</f>
        <v>0</v>
      </c>
    </row>
    <row r="369" hidden="1" customHeight="1" spans="1:4">
      <c r="A369" s="69" t="s">
        <v>39</v>
      </c>
      <c r="B369" s="188">
        <f ca="1" t="shared" si="65"/>
        <v>0</v>
      </c>
      <c r="C369" s="105">
        <f t="shared" ref="C369:C373" si="66">$B$290</f>
        <v>0</v>
      </c>
      <c r="D369" s="189">
        <f ca="1" t="shared" ref="D369:D373" si="67">B369*C369</f>
        <v>0</v>
      </c>
    </row>
    <row r="370" customHeight="1" spans="1:4">
      <c r="A370" s="206" t="str">
        <f>A16</f>
        <v>Aux. Operacional de Manutenção (44h semanais)</v>
      </c>
      <c r="B370" s="190">
        <f t="shared" si="65"/>
        <v>-346.142222222222</v>
      </c>
      <c r="C370" s="106">
        <f t="shared" si="66"/>
        <v>0</v>
      </c>
      <c r="D370" s="191">
        <f t="shared" si="67"/>
        <v>0</v>
      </c>
    </row>
    <row r="371" hidden="1" customHeight="1" spans="1:4">
      <c r="A371" s="49" t="s">
        <v>40</v>
      </c>
      <c r="B371" s="180">
        <f t="shared" si="65"/>
        <v>0</v>
      </c>
      <c r="C371" s="101">
        <f t="shared" si="66"/>
        <v>0</v>
      </c>
      <c r="D371" s="181">
        <f t="shared" si="67"/>
        <v>0</v>
      </c>
    </row>
    <row r="372" hidden="1" customHeight="1" spans="1:4">
      <c r="A372" s="69" t="s">
        <v>41</v>
      </c>
      <c r="B372" s="188">
        <f t="shared" si="65"/>
        <v>0</v>
      </c>
      <c r="C372" s="105">
        <f t="shared" si="66"/>
        <v>0</v>
      </c>
      <c r="D372" s="189">
        <f t="shared" si="67"/>
        <v>0</v>
      </c>
    </row>
    <row r="373" hidden="1" customHeight="1" spans="1:8">
      <c r="A373" s="41" t="s">
        <v>42</v>
      </c>
      <c r="B373" s="190">
        <f t="shared" si="65"/>
        <v>0</v>
      </c>
      <c r="C373" s="106">
        <f t="shared" si="66"/>
        <v>0</v>
      </c>
      <c r="D373" s="191">
        <f t="shared" si="67"/>
        <v>0</v>
      </c>
      <c r="H373" s="33"/>
    </row>
    <row r="375" customHeight="1" spans="1:8">
      <c r="A375" s="34" t="s">
        <v>121</v>
      </c>
      <c r="B375" s="34"/>
      <c r="C375" s="34"/>
      <c r="D375" s="34"/>
      <c r="E375" s="34"/>
      <c r="F375" s="34"/>
      <c r="G375" s="34"/>
      <c r="H375" s="34"/>
    </row>
    <row r="377" customHeight="1" spans="1:5">
      <c r="A377" s="43" t="s">
        <v>121</v>
      </c>
      <c r="B377" s="44"/>
      <c r="C377" s="44"/>
      <c r="D377" s="44"/>
      <c r="E377" s="45"/>
    </row>
    <row r="378" customHeight="1" spans="1:5">
      <c r="A378" s="97" t="s">
        <v>30</v>
      </c>
      <c r="B378" s="98" t="s">
        <v>148</v>
      </c>
      <c r="C378" s="98" t="s">
        <v>149</v>
      </c>
      <c r="D378" s="98" t="s">
        <v>150</v>
      </c>
      <c r="E378" s="100" t="s">
        <v>58</v>
      </c>
    </row>
    <row r="379" hidden="1" customHeight="1" spans="1:5">
      <c r="A379" s="49" t="s">
        <v>38</v>
      </c>
      <c r="B379" s="50">
        <f ca="1" t="shared" ref="B379:B384" si="68">D317</f>
        <v>0</v>
      </c>
      <c r="C379" s="50">
        <f ca="1" t="shared" ref="C379:C384" si="69">D347</f>
        <v>0</v>
      </c>
      <c r="D379" s="180">
        <f ca="1">D368</f>
        <v>0</v>
      </c>
      <c r="E379" s="58">
        <f ca="1" t="shared" ref="E379:E384" si="70">SUM(B379:D379)</f>
        <v>0</v>
      </c>
    </row>
    <row r="380" hidden="1" customHeight="1" spans="1:5">
      <c r="A380" s="59" t="s">
        <v>39</v>
      </c>
      <c r="B380" s="60">
        <f ca="1" t="shared" si="68"/>
        <v>0</v>
      </c>
      <c r="C380" s="60">
        <f ca="1" t="shared" si="69"/>
        <v>0</v>
      </c>
      <c r="D380" s="182">
        <f ca="1" t="shared" ref="D380:D384" si="71">D369</f>
        <v>0</v>
      </c>
      <c r="E380" s="62">
        <f ca="1" t="shared" si="70"/>
        <v>0</v>
      </c>
    </row>
    <row r="381" customHeight="1" spans="1:5">
      <c r="A381" s="295" t="str">
        <f>A16</f>
        <v>Aux. Operacional de Manutenção (44h semanais)</v>
      </c>
      <c r="B381" s="160">
        <f t="shared" si="68"/>
        <v>151.4452295</v>
      </c>
      <c r="C381" s="160">
        <f t="shared" si="69"/>
        <v>213.166914277778</v>
      </c>
      <c r="D381" s="184">
        <f t="shared" si="71"/>
        <v>0</v>
      </c>
      <c r="E381" s="161">
        <f t="shared" si="70"/>
        <v>364.612143777778</v>
      </c>
    </row>
    <row r="382" hidden="1" customHeight="1" spans="1:5">
      <c r="A382" s="39" t="s">
        <v>40</v>
      </c>
      <c r="B382" s="67">
        <f t="shared" si="68"/>
        <v>14.47875</v>
      </c>
      <c r="C382" s="67">
        <f t="shared" si="69"/>
        <v>17.69625</v>
      </c>
      <c r="D382" s="186">
        <f t="shared" si="71"/>
        <v>0</v>
      </c>
      <c r="E382" s="40">
        <f t="shared" si="70"/>
        <v>32.175</v>
      </c>
    </row>
    <row r="383" hidden="1" customHeight="1" spans="1:5">
      <c r="A383" s="69" t="s">
        <v>41</v>
      </c>
      <c r="B383" s="70">
        <f t="shared" si="68"/>
        <v>14.47875</v>
      </c>
      <c r="C383" s="70">
        <f t="shared" si="69"/>
        <v>17.69625</v>
      </c>
      <c r="D383" s="188">
        <f t="shared" si="71"/>
        <v>0</v>
      </c>
      <c r="E383" s="72">
        <f t="shared" si="70"/>
        <v>32.175</v>
      </c>
    </row>
    <row r="384" hidden="1" customHeight="1" spans="1:8">
      <c r="A384" s="41" t="s">
        <v>42</v>
      </c>
      <c r="B384" s="53">
        <f t="shared" si="68"/>
        <v>21.2355</v>
      </c>
      <c r="C384" s="53">
        <f t="shared" si="69"/>
        <v>25.9545</v>
      </c>
      <c r="D384" s="190">
        <f t="shared" si="71"/>
        <v>0</v>
      </c>
      <c r="E384" s="42">
        <f t="shared" si="70"/>
        <v>47.19</v>
      </c>
      <c r="H384" s="33"/>
    </row>
    <row r="386" customHeight="1" spans="1:8">
      <c r="A386" s="34" t="s">
        <v>151</v>
      </c>
      <c r="B386" s="34"/>
      <c r="C386" s="34"/>
      <c r="D386" s="34"/>
      <c r="E386" s="34"/>
      <c r="F386" s="34"/>
      <c r="G386" s="34"/>
      <c r="H386" s="34"/>
    </row>
    <row r="387" ht="144" customHeight="1" spans="1:8">
      <c r="A387" s="31" t="s">
        <v>152</v>
      </c>
      <c r="B387" s="31"/>
      <c r="C387" s="31"/>
      <c r="D387" s="31"/>
      <c r="E387" s="31"/>
      <c r="F387" s="31"/>
      <c r="G387" s="31"/>
      <c r="H387" s="31"/>
    </row>
    <row r="389" customHeight="1" spans="1:7">
      <c r="A389" s="107" t="s">
        <v>153</v>
      </c>
      <c r="B389" s="108"/>
      <c r="C389" s="108"/>
      <c r="D389" s="108"/>
      <c r="E389" s="108"/>
      <c r="F389" s="108"/>
      <c r="G389" s="109"/>
    </row>
    <row r="390" ht="16.5" spans="1:7">
      <c r="A390" s="107" t="s">
        <v>154</v>
      </c>
      <c r="B390" s="108"/>
      <c r="C390" s="108"/>
      <c r="D390" s="108"/>
      <c r="E390" s="108"/>
      <c r="F390" s="108"/>
      <c r="G390" s="109"/>
    </row>
    <row r="391" customHeight="1" spans="1:7">
      <c r="A391" s="192" t="s">
        <v>30</v>
      </c>
      <c r="B391" s="192" t="s">
        <v>155</v>
      </c>
      <c r="C391" s="192" t="s">
        <v>156</v>
      </c>
      <c r="D391" s="107" t="s">
        <v>157</v>
      </c>
      <c r="E391" s="109"/>
      <c r="F391" s="107" t="s">
        <v>158</v>
      </c>
      <c r="G391" s="109"/>
    </row>
    <row r="392" ht="31.5" customHeight="1" spans="1:7">
      <c r="A392" s="193"/>
      <c r="B392" s="193"/>
      <c r="C392" s="193"/>
      <c r="D392" s="194" t="s">
        <v>159</v>
      </c>
      <c r="E392" s="194" t="s">
        <v>160</v>
      </c>
      <c r="F392" s="194" t="s">
        <v>159</v>
      </c>
      <c r="G392" s="194" t="s">
        <v>160</v>
      </c>
    </row>
    <row r="393" customHeight="1" spans="1:7">
      <c r="A393" s="195" t="s">
        <v>161</v>
      </c>
      <c r="B393" s="196">
        <v>1</v>
      </c>
      <c r="C393" s="197">
        <v>30</v>
      </c>
      <c r="D393" s="198">
        <v>0.5</v>
      </c>
      <c r="E393" s="199">
        <f t="shared" ref="E393:E404" si="72">(B393*C393)*D393</f>
        <v>15</v>
      </c>
      <c r="F393" s="200">
        <f>(252/365)</f>
        <v>0.69041095890411</v>
      </c>
      <c r="G393" s="199">
        <f t="shared" ref="G393:G404" si="73">(B393*C393)*F393</f>
        <v>20.7123287671233</v>
      </c>
    </row>
    <row r="394" customHeight="1" spans="1:7">
      <c r="A394" s="168" t="s">
        <v>162</v>
      </c>
      <c r="B394" s="201">
        <v>2</v>
      </c>
      <c r="C394" s="202">
        <v>1</v>
      </c>
      <c r="D394" s="203">
        <v>1</v>
      </c>
      <c r="E394" s="204">
        <f t="shared" si="72"/>
        <v>2</v>
      </c>
      <c r="F394" s="205">
        <v>1</v>
      </c>
      <c r="G394" s="204">
        <f t="shared" si="73"/>
        <v>2</v>
      </c>
    </row>
    <row r="395" customHeight="1" spans="1:7">
      <c r="A395" s="168" t="s">
        <v>163</v>
      </c>
      <c r="B395" s="201">
        <v>0.0922</v>
      </c>
      <c r="C395" s="202">
        <v>15</v>
      </c>
      <c r="D395" s="203">
        <v>0.5</v>
      </c>
      <c r="E395" s="204">
        <f t="shared" si="72"/>
        <v>0.6915</v>
      </c>
      <c r="F395" s="205">
        <f>(252/365)</f>
        <v>0.69041095890411</v>
      </c>
      <c r="G395" s="204">
        <f t="shared" si="73"/>
        <v>0.954838356164384</v>
      </c>
    </row>
    <row r="396" customHeight="1" spans="1:7">
      <c r="A396" s="168" t="s">
        <v>164</v>
      </c>
      <c r="B396" s="201">
        <v>1.5172</v>
      </c>
      <c r="C396" s="202">
        <v>5</v>
      </c>
      <c r="D396" s="203">
        <v>0.5</v>
      </c>
      <c r="E396" s="204">
        <f t="shared" si="72"/>
        <v>3.793</v>
      </c>
      <c r="F396" s="205">
        <f>(252/365)</f>
        <v>0.69041095890411</v>
      </c>
      <c r="G396" s="204">
        <f t="shared" si="73"/>
        <v>5.23745753424658</v>
      </c>
    </row>
    <row r="397" customHeight="1" spans="1:7">
      <c r="A397" s="168" t="s">
        <v>165</v>
      </c>
      <c r="B397" s="201">
        <v>1</v>
      </c>
      <c r="C397" s="202">
        <v>2</v>
      </c>
      <c r="D397" s="203">
        <v>1</v>
      </c>
      <c r="E397" s="204">
        <f t="shared" si="72"/>
        <v>2</v>
      </c>
      <c r="F397" s="205">
        <v>1</v>
      </c>
      <c r="G397" s="204">
        <f t="shared" si="73"/>
        <v>2</v>
      </c>
    </row>
    <row r="398" customHeight="1" spans="1:7">
      <c r="A398" s="168" t="s">
        <v>166</v>
      </c>
      <c r="B398" s="201">
        <v>1</v>
      </c>
      <c r="C398" s="202">
        <v>2</v>
      </c>
      <c r="D398" s="203">
        <v>0.5</v>
      </c>
      <c r="E398" s="204">
        <f t="shared" si="72"/>
        <v>1</v>
      </c>
      <c r="F398" s="205">
        <f>(252/365)</f>
        <v>0.69041095890411</v>
      </c>
      <c r="G398" s="204">
        <f t="shared" si="73"/>
        <v>1.38082191780822</v>
      </c>
    </row>
    <row r="399" customHeight="1" spans="1:7">
      <c r="A399" s="168" t="s">
        <v>167</v>
      </c>
      <c r="B399" s="201">
        <v>0.0118</v>
      </c>
      <c r="C399" s="202">
        <v>3</v>
      </c>
      <c r="D399" s="203">
        <v>0.5</v>
      </c>
      <c r="E399" s="204">
        <f t="shared" si="72"/>
        <v>0.0177</v>
      </c>
      <c r="F399" s="205">
        <v>1</v>
      </c>
      <c r="G399" s="204">
        <f t="shared" si="73"/>
        <v>0.0354</v>
      </c>
    </row>
    <row r="400" customHeight="1" spans="1:7">
      <c r="A400" s="168" t="s">
        <v>168</v>
      </c>
      <c r="B400" s="201">
        <v>0.02</v>
      </c>
      <c r="C400" s="202">
        <v>1</v>
      </c>
      <c r="D400" s="203">
        <v>1</v>
      </c>
      <c r="E400" s="204">
        <f t="shared" si="72"/>
        <v>0.02</v>
      </c>
      <c r="F400" s="205">
        <v>1</v>
      </c>
      <c r="G400" s="204">
        <f t="shared" si="73"/>
        <v>0.02</v>
      </c>
    </row>
    <row r="401" customHeight="1" spans="1:7">
      <c r="A401" s="168" t="s">
        <v>169</v>
      </c>
      <c r="B401" s="201">
        <v>0.004</v>
      </c>
      <c r="C401" s="202">
        <v>1</v>
      </c>
      <c r="D401" s="203">
        <v>1</v>
      </c>
      <c r="E401" s="204">
        <f t="shared" si="72"/>
        <v>0.004</v>
      </c>
      <c r="F401" s="205">
        <v>1</v>
      </c>
      <c r="G401" s="204">
        <f t="shared" si="73"/>
        <v>0.004</v>
      </c>
    </row>
    <row r="402" customHeight="1" spans="1:7">
      <c r="A402" s="168" t="s">
        <v>170</v>
      </c>
      <c r="B402" s="201">
        <v>0.0143</v>
      </c>
      <c r="C402" s="202">
        <v>20</v>
      </c>
      <c r="D402" s="203">
        <v>0.5</v>
      </c>
      <c r="E402" s="204">
        <f t="shared" si="72"/>
        <v>0.143</v>
      </c>
      <c r="F402" s="205">
        <f>(252/365)</f>
        <v>0.69041095890411</v>
      </c>
      <c r="G402" s="204">
        <f t="shared" si="73"/>
        <v>0.197457534246575</v>
      </c>
    </row>
    <row r="403" customHeight="1" spans="1:7">
      <c r="A403" s="168" t="s">
        <v>171</v>
      </c>
      <c r="B403" s="201">
        <v>0.0197</v>
      </c>
      <c r="C403" s="202">
        <v>180</v>
      </c>
      <c r="D403" s="203">
        <v>0.5</v>
      </c>
      <c r="E403" s="204">
        <f t="shared" si="72"/>
        <v>1.773</v>
      </c>
      <c r="F403" s="205">
        <f>(252/365)</f>
        <v>0.69041095890411</v>
      </c>
      <c r="G403" s="204">
        <f t="shared" si="73"/>
        <v>2.44819726027397</v>
      </c>
    </row>
    <row r="404" customHeight="1" spans="1:7">
      <c r="A404" s="206" t="s">
        <v>172</v>
      </c>
      <c r="B404" s="207">
        <v>0.0016</v>
      </c>
      <c r="C404" s="208">
        <v>6</v>
      </c>
      <c r="D404" s="209">
        <v>1</v>
      </c>
      <c r="E404" s="210">
        <f t="shared" si="72"/>
        <v>0.0096</v>
      </c>
      <c r="F404" s="211">
        <v>1</v>
      </c>
      <c r="G404" s="210">
        <f t="shared" si="73"/>
        <v>0.0096</v>
      </c>
    </row>
    <row r="406" customHeight="1" spans="1:4">
      <c r="A406" s="95" t="s">
        <v>173</v>
      </c>
      <c r="B406" s="212"/>
      <c r="C406" s="212"/>
      <c r="D406" s="213"/>
    </row>
    <row r="407" customHeight="1" spans="1:4">
      <c r="A407" s="214" t="s">
        <v>174</v>
      </c>
      <c r="B407" s="95" t="s">
        <v>175</v>
      </c>
      <c r="C407" s="212"/>
      <c r="D407" s="213"/>
    </row>
    <row r="408" ht="26.25" customHeight="1" spans="1:4">
      <c r="A408" s="215"/>
      <c r="B408" s="95" t="s">
        <v>176</v>
      </c>
      <c r="C408" s="212" t="s">
        <v>177</v>
      </c>
      <c r="D408" s="213" t="s">
        <v>178</v>
      </c>
    </row>
    <row r="409" customHeight="1" spans="1:4">
      <c r="A409" s="195" t="s">
        <v>161</v>
      </c>
      <c r="B409" s="216">
        <f t="shared" ref="B409:B420" si="74">E393</f>
        <v>15</v>
      </c>
      <c r="C409" s="216">
        <f t="shared" ref="C409:C420" si="75">E393</f>
        <v>15</v>
      </c>
      <c r="D409" s="217">
        <f t="shared" ref="D409:D420" si="76">G393</f>
        <v>20.7123287671233</v>
      </c>
    </row>
    <row r="410" customHeight="1" spans="1:4">
      <c r="A410" s="168" t="s">
        <v>162</v>
      </c>
      <c r="B410" s="218">
        <f t="shared" si="74"/>
        <v>2</v>
      </c>
      <c r="C410" s="218">
        <f t="shared" si="75"/>
        <v>2</v>
      </c>
      <c r="D410" s="219">
        <f t="shared" si="76"/>
        <v>2</v>
      </c>
    </row>
    <row r="411" customHeight="1" spans="1:4">
      <c r="A411" s="168" t="s">
        <v>163</v>
      </c>
      <c r="B411" s="218">
        <f t="shared" si="74"/>
        <v>0.6915</v>
      </c>
      <c r="C411" s="218">
        <f t="shared" si="75"/>
        <v>0.6915</v>
      </c>
      <c r="D411" s="219">
        <f t="shared" si="76"/>
        <v>0.954838356164384</v>
      </c>
    </row>
    <row r="412" customHeight="1" spans="1:4">
      <c r="A412" s="168" t="s">
        <v>164</v>
      </c>
      <c r="B412" s="218">
        <f t="shared" si="74"/>
        <v>3.793</v>
      </c>
      <c r="C412" s="218">
        <f t="shared" si="75"/>
        <v>3.793</v>
      </c>
      <c r="D412" s="219">
        <f t="shared" si="76"/>
        <v>5.23745753424658</v>
      </c>
    </row>
    <row r="413" customHeight="1" spans="1:4">
      <c r="A413" s="168" t="s">
        <v>165</v>
      </c>
      <c r="B413" s="218">
        <f t="shared" si="74"/>
        <v>2</v>
      </c>
      <c r="C413" s="218">
        <f t="shared" si="75"/>
        <v>2</v>
      </c>
      <c r="D413" s="219">
        <f t="shared" si="76"/>
        <v>2</v>
      </c>
    </row>
    <row r="414" customHeight="1" spans="1:4">
      <c r="A414" s="168" t="s">
        <v>166</v>
      </c>
      <c r="B414" s="218">
        <f t="shared" si="74"/>
        <v>1</v>
      </c>
      <c r="C414" s="218">
        <f t="shared" si="75"/>
        <v>1</v>
      </c>
      <c r="D414" s="219">
        <f t="shared" si="76"/>
        <v>1.38082191780822</v>
      </c>
    </row>
    <row r="415" customHeight="1" spans="1:4">
      <c r="A415" s="168" t="s">
        <v>167</v>
      </c>
      <c r="B415" s="218">
        <f t="shared" si="74"/>
        <v>0.0177</v>
      </c>
      <c r="C415" s="218">
        <f t="shared" si="75"/>
        <v>0.0177</v>
      </c>
      <c r="D415" s="219">
        <f t="shared" si="76"/>
        <v>0.0354</v>
      </c>
    </row>
    <row r="416" customHeight="1" spans="1:4">
      <c r="A416" s="168" t="s">
        <v>168</v>
      </c>
      <c r="B416" s="218">
        <f t="shared" si="74"/>
        <v>0.02</v>
      </c>
      <c r="C416" s="218">
        <f t="shared" si="75"/>
        <v>0.02</v>
      </c>
      <c r="D416" s="219">
        <f t="shared" si="76"/>
        <v>0.02</v>
      </c>
    </row>
    <row r="417" customHeight="1" spans="1:4">
      <c r="A417" s="168" t="s">
        <v>169</v>
      </c>
      <c r="B417" s="218">
        <f t="shared" si="74"/>
        <v>0.004</v>
      </c>
      <c r="C417" s="218">
        <f t="shared" si="75"/>
        <v>0.004</v>
      </c>
      <c r="D417" s="219">
        <f t="shared" si="76"/>
        <v>0.004</v>
      </c>
    </row>
    <row r="418" customHeight="1" spans="1:4">
      <c r="A418" s="168" t="s">
        <v>170</v>
      </c>
      <c r="B418" s="218">
        <f t="shared" si="74"/>
        <v>0.143</v>
      </c>
      <c r="C418" s="218">
        <f t="shared" si="75"/>
        <v>0.143</v>
      </c>
      <c r="D418" s="219">
        <f t="shared" si="76"/>
        <v>0.197457534246575</v>
      </c>
    </row>
    <row r="419" customHeight="1" spans="1:4">
      <c r="A419" s="168" t="s">
        <v>171</v>
      </c>
      <c r="B419" s="218">
        <f t="shared" si="74"/>
        <v>1.773</v>
      </c>
      <c r="C419" s="218">
        <f t="shared" si="75"/>
        <v>1.773</v>
      </c>
      <c r="D419" s="219">
        <f t="shared" si="76"/>
        <v>2.44819726027397</v>
      </c>
    </row>
    <row r="420" customHeight="1" spans="1:4">
      <c r="A420" s="170" t="s">
        <v>172</v>
      </c>
      <c r="B420" s="220">
        <f t="shared" si="74"/>
        <v>0.0096</v>
      </c>
      <c r="C420" s="220">
        <f t="shared" si="75"/>
        <v>0.0096</v>
      </c>
      <c r="D420" s="221">
        <f t="shared" si="76"/>
        <v>0.0096</v>
      </c>
    </row>
    <row r="421" customHeight="1" spans="1:8">
      <c r="A421" s="95" t="s">
        <v>179</v>
      </c>
      <c r="B421" s="222">
        <f>SUM(B409:B420)</f>
        <v>26.4518</v>
      </c>
      <c r="C421" s="222">
        <f>SUM(C409:C420)</f>
        <v>26.4518</v>
      </c>
      <c r="D421" s="223">
        <f>SUM(D409:D420)</f>
        <v>35.000101369863</v>
      </c>
      <c r="H421" s="33"/>
    </row>
    <row r="423" customHeight="1" spans="1:8">
      <c r="A423" s="35" t="s">
        <v>180</v>
      </c>
      <c r="B423" s="36"/>
      <c r="C423" s="36"/>
      <c r="D423" s="36"/>
      <c r="E423" s="36"/>
      <c r="F423" s="36"/>
      <c r="G423" s="36"/>
      <c r="H423" s="36"/>
    </row>
    <row r="424" ht="78" customHeight="1" spans="1:8">
      <c r="A424" s="31" t="s">
        <v>181</v>
      </c>
      <c r="B424" s="31"/>
      <c r="C424" s="31"/>
      <c r="D424" s="31"/>
      <c r="E424" s="31"/>
      <c r="F424" s="31"/>
      <c r="G424" s="31"/>
      <c r="H424" s="31"/>
    </row>
    <row r="426" customHeight="1" spans="1:4">
      <c r="A426" s="37" t="s">
        <v>182</v>
      </c>
      <c r="B426" s="56"/>
      <c r="C426" s="56"/>
      <c r="D426" s="38"/>
    </row>
    <row r="427" ht="27" customHeight="1" spans="1:4">
      <c r="A427" s="97" t="s">
        <v>30</v>
      </c>
      <c r="B427" s="98" t="s">
        <v>31</v>
      </c>
      <c r="C427" s="98" t="s">
        <v>183</v>
      </c>
      <c r="D427" s="100" t="s">
        <v>184</v>
      </c>
    </row>
    <row r="428" ht="37.5" hidden="1" customHeight="1" spans="1:4">
      <c r="A428" s="49" t="s">
        <v>38</v>
      </c>
      <c r="B428" s="50">
        <f ca="1">F74+E275+E379</f>
        <v>0</v>
      </c>
      <c r="C428" s="135">
        <v>30</v>
      </c>
      <c r="D428" s="58">
        <f ca="1">B428/C428</f>
        <v>0</v>
      </c>
    </row>
    <row r="429" ht="32.25" hidden="1" customHeight="1" spans="1:4">
      <c r="A429" s="59" t="s">
        <v>39</v>
      </c>
      <c r="B429" s="60">
        <f ca="1">F75+E276+E380</f>
        <v>0</v>
      </c>
      <c r="C429" s="136">
        <f>C428</f>
        <v>30</v>
      </c>
      <c r="D429" s="62">
        <f ca="1" t="shared" ref="D429:D433" si="77">B429/C429</f>
        <v>0</v>
      </c>
    </row>
    <row r="430" customHeight="1" spans="1:4">
      <c r="A430" s="295" t="str">
        <f>A16</f>
        <v>Aux. Operacional de Manutenção (44h semanais)</v>
      </c>
      <c r="B430" s="160">
        <f>F76+E277+E381</f>
        <v>4199.02658377778</v>
      </c>
      <c r="C430" s="224">
        <v>30</v>
      </c>
      <c r="D430" s="161">
        <f t="shared" si="77"/>
        <v>139.967552792593</v>
      </c>
    </row>
    <row r="431" hidden="1" customHeight="1" spans="1:4">
      <c r="A431" s="39" t="s">
        <v>40</v>
      </c>
      <c r="B431" s="67">
        <f>G77+E278+E382</f>
        <v>418.275</v>
      </c>
      <c r="C431" s="132">
        <f>C430</f>
        <v>30</v>
      </c>
      <c r="D431" s="40">
        <f t="shared" si="77"/>
        <v>13.9425</v>
      </c>
    </row>
    <row r="432" hidden="1" customHeight="1" spans="1:4">
      <c r="A432" s="69" t="s">
        <v>41</v>
      </c>
      <c r="B432" s="70">
        <f>G78+E279+E383</f>
        <v>418.275</v>
      </c>
      <c r="C432" s="133">
        <f>C431</f>
        <v>30</v>
      </c>
      <c r="D432" s="72">
        <f t="shared" si="77"/>
        <v>13.9425</v>
      </c>
    </row>
    <row r="433" hidden="1" customHeight="1" spans="1:4">
      <c r="A433" s="41" t="s">
        <v>42</v>
      </c>
      <c r="B433" s="53">
        <f>G79+E280+E384</f>
        <v>613.47</v>
      </c>
      <c r="C433" s="134">
        <f>C432</f>
        <v>30</v>
      </c>
      <c r="D433" s="42">
        <f t="shared" si="77"/>
        <v>20.449</v>
      </c>
    </row>
    <row r="434" ht="15.75"/>
    <row r="435" customHeight="1" spans="1:5">
      <c r="A435" s="107" t="s">
        <v>180</v>
      </c>
      <c r="B435" s="108"/>
      <c r="C435" s="108"/>
      <c r="D435" s="108"/>
      <c r="E435" s="109"/>
    </row>
    <row r="436" ht="33.75" customHeight="1" spans="1:5">
      <c r="A436" s="97" t="s">
        <v>30</v>
      </c>
      <c r="B436" s="98" t="s">
        <v>184</v>
      </c>
      <c r="C436" s="99" t="s">
        <v>185</v>
      </c>
      <c r="D436" s="98" t="s">
        <v>186</v>
      </c>
      <c r="E436" s="100" t="s">
        <v>187</v>
      </c>
    </row>
    <row r="437" hidden="1" customHeight="1" spans="1:5">
      <c r="A437" s="49" t="s">
        <v>38</v>
      </c>
      <c r="B437" s="50">
        <f ca="1">D428</f>
        <v>0</v>
      </c>
      <c r="C437" s="225">
        <f>B421</f>
        <v>26.4518</v>
      </c>
      <c r="D437" s="50">
        <f ca="1">B437*C437</f>
        <v>0</v>
      </c>
      <c r="E437" s="58">
        <f ca="1" t="shared" ref="E437:E442" si="78">D437/12</f>
        <v>0</v>
      </c>
    </row>
    <row r="438" hidden="1" customHeight="1" spans="1:5">
      <c r="A438" s="59" t="s">
        <v>39</v>
      </c>
      <c r="B438" s="60">
        <f ca="1" t="shared" ref="B438:B442" si="79">D429</f>
        <v>0</v>
      </c>
      <c r="C438" s="226">
        <f>C421</f>
        <v>26.4518</v>
      </c>
      <c r="D438" s="60">
        <f ca="1" t="shared" ref="D438:D442" si="80">B438*C438</f>
        <v>0</v>
      </c>
      <c r="E438" s="62">
        <f ca="1" t="shared" si="78"/>
        <v>0</v>
      </c>
    </row>
    <row r="439" customHeight="1" spans="1:5">
      <c r="A439" s="295" t="str">
        <f>A16</f>
        <v>Aux. Operacional de Manutenção (44h semanais)</v>
      </c>
      <c r="B439" s="160">
        <f t="shared" si="79"/>
        <v>139.967552792593</v>
      </c>
      <c r="C439" s="227">
        <f>D421</f>
        <v>35.000101369863</v>
      </c>
      <c r="D439" s="160">
        <f t="shared" si="80"/>
        <v>4898.8785362324</v>
      </c>
      <c r="E439" s="161">
        <f t="shared" si="78"/>
        <v>408.239878019366</v>
      </c>
    </row>
    <row r="440" hidden="1" customHeight="1" spans="1:5">
      <c r="A440" s="39" t="s">
        <v>40</v>
      </c>
      <c r="B440" s="67">
        <f t="shared" si="79"/>
        <v>13.9425</v>
      </c>
      <c r="C440" s="228">
        <f>B421</f>
        <v>26.4518</v>
      </c>
      <c r="D440" s="67">
        <f t="shared" si="80"/>
        <v>368.8042215</v>
      </c>
      <c r="E440" s="40">
        <f t="shared" si="78"/>
        <v>30.733685125</v>
      </c>
    </row>
    <row r="441" hidden="1" customHeight="1" spans="1:5">
      <c r="A441" s="69" t="s">
        <v>41</v>
      </c>
      <c r="B441" s="70">
        <f t="shared" si="79"/>
        <v>13.9425</v>
      </c>
      <c r="C441" s="229">
        <f>C421</f>
        <v>26.4518</v>
      </c>
      <c r="D441" s="70">
        <f t="shared" si="80"/>
        <v>368.8042215</v>
      </c>
      <c r="E441" s="72">
        <f t="shared" si="78"/>
        <v>30.733685125</v>
      </c>
    </row>
    <row r="442" hidden="1" customHeight="1" spans="1:8">
      <c r="A442" s="41" t="s">
        <v>42</v>
      </c>
      <c r="B442" s="53">
        <f t="shared" si="79"/>
        <v>20.449</v>
      </c>
      <c r="C442" s="230">
        <f>D421</f>
        <v>35.000101369863</v>
      </c>
      <c r="D442" s="53">
        <f t="shared" si="80"/>
        <v>715.717072912329</v>
      </c>
      <c r="E442" s="42">
        <f t="shared" si="78"/>
        <v>59.6430894093607</v>
      </c>
      <c r="H442" s="33"/>
    </row>
    <row r="444" customHeight="1" spans="1:8">
      <c r="A444" s="35" t="s">
        <v>188</v>
      </c>
      <c r="B444" s="36"/>
      <c r="C444" s="36"/>
      <c r="D444" s="36"/>
      <c r="E444" s="36"/>
      <c r="F444" s="36"/>
      <c r="G444" s="36"/>
      <c r="H444" s="36"/>
    </row>
    <row r="445" ht="119.25" customHeight="1" spans="1:8">
      <c r="A445" s="31" t="s">
        <v>189</v>
      </c>
      <c r="B445" s="31"/>
      <c r="C445" s="31"/>
      <c r="D445" s="31"/>
      <c r="E445" s="31"/>
      <c r="F445" s="31"/>
      <c r="G445" s="31"/>
      <c r="H445" s="31"/>
    </row>
    <row r="446" ht="22.5" customHeight="1"/>
    <row r="447" ht="22.5" customHeight="1" spans="1:4">
      <c r="A447" s="37" t="s">
        <v>190</v>
      </c>
      <c r="B447" s="56"/>
      <c r="C447" s="56"/>
      <c r="D447" s="38"/>
    </row>
    <row r="448" ht="22.5" customHeight="1" spans="1:4">
      <c r="A448" s="97" t="s">
        <v>30</v>
      </c>
      <c r="B448" s="98" t="s">
        <v>31</v>
      </c>
      <c r="C448" s="98" t="s">
        <v>191</v>
      </c>
      <c r="D448" s="100" t="s">
        <v>37</v>
      </c>
    </row>
    <row r="449" ht="22.5" hidden="1" customHeight="1" spans="1:4">
      <c r="A449" s="49" t="s">
        <v>38</v>
      </c>
      <c r="B449" s="50">
        <f ca="1">F74+E275+E379</f>
        <v>0</v>
      </c>
      <c r="C449" s="77">
        <v>220</v>
      </c>
      <c r="D449" s="58">
        <f ca="1">B449/C449</f>
        <v>0</v>
      </c>
    </row>
    <row r="450" hidden="1" customHeight="1" spans="1:4">
      <c r="A450" s="69" t="s">
        <v>39</v>
      </c>
      <c r="B450" s="70">
        <f ca="1">F75+E276+E380</f>
        <v>0</v>
      </c>
      <c r="C450" s="79">
        <f>C449</f>
        <v>220</v>
      </c>
      <c r="D450" s="72">
        <f ca="1" t="shared" ref="D450:D451" si="81">B450/C450</f>
        <v>0</v>
      </c>
    </row>
    <row r="451" customHeight="1" spans="1:4">
      <c r="A451" s="41" t="str">
        <f>A16</f>
        <v>Aux. Operacional de Manutenção (44h semanais)</v>
      </c>
      <c r="B451" s="53">
        <f>F76+E277+E381</f>
        <v>4199.02658377778</v>
      </c>
      <c r="C451" s="81">
        <f>C450</f>
        <v>220</v>
      </c>
      <c r="D451" s="42">
        <v>0</v>
      </c>
    </row>
    <row r="452" ht="15.75"/>
    <row r="453" customHeight="1" spans="1:4">
      <c r="A453" s="46" t="s">
        <v>188</v>
      </c>
      <c r="B453" s="47"/>
      <c r="C453" s="47"/>
      <c r="D453" s="48"/>
    </row>
    <row r="454" ht="30" customHeight="1" spans="1:4">
      <c r="A454" s="37" t="s">
        <v>30</v>
      </c>
      <c r="B454" s="56" t="s">
        <v>192</v>
      </c>
      <c r="C454" s="212" t="s">
        <v>193</v>
      </c>
      <c r="D454" s="38" t="s">
        <v>37</v>
      </c>
    </row>
    <row r="455" hidden="1" customHeight="1" spans="1:4">
      <c r="A455" s="49" t="s">
        <v>38</v>
      </c>
      <c r="B455" s="50">
        <f ca="1">D449</f>
        <v>0</v>
      </c>
      <c r="C455" s="77">
        <v>15</v>
      </c>
      <c r="D455" s="58">
        <f ca="1">B455*C455</f>
        <v>0</v>
      </c>
    </row>
    <row r="456" hidden="1" customHeight="1" spans="1:4">
      <c r="A456" s="69" t="s">
        <v>39</v>
      </c>
      <c r="B456" s="70">
        <f ca="1" t="shared" ref="B456:B457" si="82">D450</f>
        <v>0</v>
      </c>
      <c r="C456" s="79">
        <v>15</v>
      </c>
      <c r="D456" s="72">
        <f ca="1" t="shared" ref="D456:D457" si="83">B456*C456</f>
        <v>0</v>
      </c>
    </row>
    <row r="457" customHeight="1" spans="1:8">
      <c r="A457" s="206" t="str">
        <f>A16</f>
        <v>Aux. Operacional de Manutenção (44h semanais)</v>
      </c>
      <c r="B457" s="53">
        <f t="shared" si="82"/>
        <v>0</v>
      </c>
      <c r="C457" s="81">
        <v>22</v>
      </c>
      <c r="D457" s="42">
        <f t="shared" si="83"/>
        <v>0</v>
      </c>
      <c r="H457" s="33"/>
    </row>
    <row r="459" customHeight="1" spans="1:8">
      <c r="A459" s="34" t="s">
        <v>151</v>
      </c>
      <c r="B459" s="34"/>
      <c r="C459" s="34"/>
      <c r="D459" s="34"/>
      <c r="E459" s="34"/>
      <c r="F459" s="34"/>
      <c r="G459" s="34"/>
      <c r="H459" s="34"/>
    </row>
    <row r="461" customHeight="1" spans="1:4">
      <c r="A461" s="37" t="s">
        <v>151</v>
      </c>
      <c r="B461" s="56"/>
      <c r="C461" s="56"/>
      <c r="D461" s="38"/>
    </row>
    <row r="462" customHeight="1" spans="1:4">
      <c r="A462" s="97" t="s">
        <v>30</v>
      </c>
      <c r="B462" s="98" t="s">
        <v>194</v>
      </c>
      <c r="C462" s="98" t="s">
        <v>195</v>
      </c>
      <c r="D462" s="100" t="s">
        <v>58</v>
      </c>
    </row>
    <row r="463" hidden="1" customHeight="1" spans="1:4">
      <c r="A463" s="49" t="s">
        <v>38</v>
      </c>
      <c r="B463" s="50">
        <f ca="1" t="shared" ref="B463:B468" si="84">E437</f>
        <v>0</v>
      </c>
      <c r="C463" s="50">
        <f ca="1">D455</f>
        <v>0</v>
      </c>
      <c r="D463" s="58">
        <f ca="1">B463+C463</f>
        <v>0</v>
      </c>
    </row>
    <row r="464" hidden="1" customHeight="1" spans="1:4">
      <c r="A464" s="59" t="s">
        <v>39</v>
      </c>
      <c r="B464" s="60">
        <f ca="1" t="shared" si="84"/>
        <v>0</v>
      </c>
      <c r="C464" s="60">
        <f ca="1" t="shared" ref="C464:C465" si="85">D456</f>
        <v>0</v>
      </c>
      <c r="D464" s="62">
        <f ca="1" t="shared" ref="D464:D468" si="86">B464+C464</f>
        <v>0</v>
      </c>
    </row>
    <row r="465" customHeight="1" spans="1:4">
      <c r="A465" s="295" t="str">
        <f>A16</f>
        <v>Aux. Operacional de Manutenção (44h semanais)</v>
      </c>
      <c r="B465" s="160">
        <f t="shared" si="84"/>
        <v>408.239878019366</v>
      </c>
      <c r="C465" s="160">
        <f t="shared" si="85"/>
        <v>0</v>
      </c>
      <c r="D465" s="161">
        <f t="shared" si="86"/>
        <v>408.239878019366</v>
      </c>
    </row>
    <row r="466" hidden="1" customHeight="1" spans="1:4">
      <c r="A466" s="39" t="s">
        <v>40</v>
      </c>
      <c r="B466" s="67">
        <f t="shared" si="84"/>
        <v>30.733685125</v>
      </c>
      <c r="C466" s="91"/>
      <c r="D466" s="40">
        <f t="shared" si="86"/>
        <v>30.733685125</v>
      </c>
    </row>
    <row r="467" hidden="1" customHeight="1" spans="1:4">
      <c r="A467" s="69" t="s">
        <v>41</v>
      </c>
      <c r="B467" s="70">
        <f t="shared" si="84"/>
        <v>30.733685125</v>
      </c>
      <c r="C467" s="79"/>
      <c r="D467" s="72">
        <f t="shared" si="86"/>
        <v>30.733685125</v>
      </c>
    </row>
    <row r="468" hidden="1" customHeight="1" spans="1:4">
      <c r="A468" s="41" t="s">
        <v>42</v>
      </c>
      <c r="B468" s="53">
        <f t="shared" si="84"/>
        <v>59.6430894093607</v>
      </c>
      <c r="C468" s="81"/>
      <c r="D468" s="42">
        <f t="shared" si="86"/>
        <v>59.6430894093607</v>
      </c>
    </row>
    <row r="470" customHeight="1" spans="1:8">
      <c r="A470" s="34" t="s">
        <v>196</v>
      </c>
      <c r="B470" s="34"/>
      <c r="C470" s="34"/>
      <c r="D470" s="34"/>
      <c r="E470" s="34"/>
      <c r="F470" s="34"/>
      <c r="G470" s="34"/>
      <c r="H470" s="34"/>
    </row>
    <row r="471" customHeight="1" spans="1:5">
      <c r="A471" s="33"/>
      <c r="B471" s="33"/>
      <c r="C471" s="33"/>
      <c r="E471" s="33"/>
    </row>
    <row r="472" customHeight="1" spans="1:5">
      <c r="A472" s="231" t="s">
        <v>197</v>
      </c>
      <c r="B472" s="232"/>
      <c r="C472" s="232"/>
      <c r="D472" s="233"/>
      <c r="E472" s="234"/>
    </row>
    <row r="473" customHeight="1" spans="1:4">
      <c r="A473" s="235" t="s">
        <v>198</v>
      </c>
      <c r="B473" s="236" t="s">
        <v>199</v>
      </c>
      <c r="C473" s="236" t="s">
        <v>200</v>
      </c>
      <c r="D473" s="141" t="s">
        <v>201</v>
      </c>
    </row>
    <row r="474" ht="125.25" customHeight="1" spans="1:4">
      <c r="A474" s="237" t="s">
        <v>319</v>
      </c>
      <c r="B474" s="238">
        <v>4</v>
      </c>
      <c r="C474" s="239">
        <v>72.5</v>
      </c>
      <c r="D474" s="240">
        <f>C474*B474/12</f>
        <v>24.1666666666667</v>
      </c>
    </row>
    <row r="475" ht="94.5" spans="1:4">
      <c r="A475" s="237" t="s">
        <v>320</v>
      </c>
      <c r="B475" s="238">
        <v>4</v>
      </c>
      <c r="C475" s="239">
        <v>60.15</v>
      </c>
      <c r="D475" s="240">
        <f t="shared" ref="D475:D477" si="87">C475*B475/12</f>
        <v>20.05</v>
      </c>
    </row>
    <row r="476" ht="15.75" spans="1:4">
      <c r="A476" s="237" t="s">
        <v>321</v>
      </c>
      <c r="B476" s="238">
        <v>4</v>
      </c>
      <c r="C476" s="239">
        <v>6.8</v>
      </c>
      <c r="D476" s="240">
        <f t="shared" si="87"/>
        <v>2.26666666666667</v>
      </c>
    </row>
    <row r="477" ht="204.75" spans="1:4">
      <c r="A477" s="237" t="s">
        <v>322</v>
      </c>
      <c r="B477" s="238">
        <v>4</v>
      </c>
      <c r="C477" s="239">
        <v>97.16</v>
      </c>
      <c r="D477" s="240">
        <f t="shared" si="87"/>
        <v>32.3866666666667</v>
      </c>
    </row>
    <row r="478" ht="30.75" customHeight="1" spans="1:4">
      <c r="A478" s="237" t="s">
        <v>208</v>
      </c>
      <c r="B478" s="238">
        <v>3</v>
      </c>
      <c r="C478" s="239">
        <v>7.6</v>
      </c>
      <c r="D478" s="240">
        <f>C478*B478/120</f>
        <v>0.19</v>
      </c>
    </row>
    <row r="479" customHeight="1" spans="1:4">
      <c r="A479" s="241" t="s">
        <v>209</v>
      </c>
      <c r="B479" s="242"/>
      <c r="C479" s="242"/>
      <c r="D479" s="243">
        <f>SUM(D474:D478)</f>
        <v>79.06</v>
      </c>
    </row>
    <row r="480" customHeight="1" spans="1:5">
      <c r="A480" s="244" t="s">
        <v>323</v>
      </c>
      <c r="B480" s="244"/>
      <c r="C480" s="244"/>
      <c r="D480" s="244"/>
      <c r="E480" s="244"/>
    </row>
    <row r="481" hidden="1" customHeight="1" spans="1:4">
      <c r="A481" s="39" t="s">
        <v>40</v>
      </c>
      <c r="B481" s="245"/>
      <c r="C481" s="246"/>
      <c r="D481" s="247"/>
    </row>
    <row r="482" hidden="1" customHeight="1" spans="1:4">
      <c r="A482" s="69" t="s">
        <v>41</v>
      </c>
      <c r="B482" s="248"/>
      <c r="C482" s="249"/>
      <c r="D482" s="247"/>
    </row>
    <row r="483" hidden="1" customHeight="1" spans="1:4">
      <c r="A483" s="41" t="s">
        <v>42</v>
      </c>
      <c r="B483" s="250"/>
      <c r="C483" s="251"/>
      <c r="D483" s="247"/>
    </row>
    <row r="484" ht="41.25" hidden="1" customHeight="1" spans="1:4">
      <c r="A484" s="39" t="s">
        <v>40</v>
      </c>
      <c r="B484" s="245"/>
      <c r="C484" s="245"/>
      <c r="D484" s="252"/>
    </row>
    <row r="485" ht="43.5" hidden="1" customHeight="1" spans="1:4">
      <c r="A485" s="69" t="s">
        <v>41</v>
      </c>
      <c r="B485" s="248"/>
      <c r="C485" s="248"/>
      <c r="D485" s="253"/>
    </row>
    <row r="486" ht="42.75" hidden="1" customHeight="1" spans="1:4">
      <c r="A486" s="41" t="s">
        <v>42</v>
      </c>
      <c r="B486" s="250"/>
      <c r="C486" s="250"/>
      <c r="D486" s="254"/>
    </row>
    <row r="487" ht="16.5" spans="2:4">
      <c r="B487" s="296"/>
      <c r="C487" s="296"/>
      <c r="D487" s="297"/>
    </row>
    <row r="488" ht="42.75" customHeight="1" spans="1:4">
      <c r="A488" s="231" t="s">
        <v>211</v>
      </c>
      <c r="B488" s="232"/>
      <c r="C488" s="232"/>
      <c r="D488" s="233"/>
    </row>
    <row r="489" ht="42.75" customHeight="1" spans="1:4">
      <c r="A489" s="235" t="s">
        <v>198</v>
      </c>
      <c r="B489" s="298" t="s">
        <v>199</v>
      </c>
      <c r="C489" s="298" t="s">
        <v>200</v>
      </c>
      <c r="D489" s="141" t="s">
        <v>201</v>
      </c>
    </row>
    <row r="490" ht="80.25" customHeight="1" spans="1:4">
      <c r="A490" s="299" t="s">
        <v>324</v>
      </c>
      <c r="B490" s="300">
        <v>2</v>
      </c>
      <c r="C490" s="301">
        <v>28</v>
      </c>
      <c r="D490" s="302">
        <f>C490*B490/120</f>
        <v>0.466666666666667</v>
      </c>
    </row>
    <row r="491" ht="57" spans="1:4">
      <c r="A491" s="299" t="s">
        <v>325</v>
      </c>
      <c r="B491" s="300">
        <v>1</v>
      </c>
      <c r="C491" s="301">
        <v>19.83</v>
      </c>
      <c r="D491" s="302">
        <f t="shared" ref="D491:D495" si="88">C491*B491/120</f>
        <v>0.16525</v>
      </c>
    </row>
    <row r="492" ht="42.75" spans="1:4">
      <c r="A492" s="303" t="s">
        <v>326</v>
      </c>
      <c r="B492" s="300">
        <v>1</v>
      </c>
      <c r="C492" s="301">
        <v>31.58</v>
      </c>
      <c r="D492" s="302">
        <f t="shared" si="88"/>
        <v>0.263166666666667</v>
      </c>
    </row>
    <row r="493" ht="42.75" spans="1:4">
      <c r="A493" s="299" t="s">
        <v>327</v>
      </c>
      <c r="B493" s="304">
        <v>50</v>
      </c>
      <c r="C493" s="301">
        <v>1.75</v>
      </c>
      <c r="D493" s="302">
        <f t="shared" si="88"/>
        <v>0.729166666666667</v>
      </c>
    </row>
    <row r="494" ht="28.5" spans="1:4">
      <c r="A494" s="299" t="s">
        <v>328</v>
      </c>
      <c r="B494" s="304">
        <v>1</v>
      </c>
      <c r="C494" s="301">
        <v>17</v>
      </c>
      <c r="D494" s="302">
        <f t="shared" si="88"/>
        <v>0.141666666666667</v>
      </c>
    </row>
    <row r="495" ht="153" customHeight="1" spans="1:4">
      <c r="A495" s="305" t="s">
        <v>329</v>
      </c>
      <c r="B495" s="300">
        <v>1</v>
      </c>
      <c r="C495" s="301">
        <v>31</v>
      </c>
      <c r="D495" s="302">
        <f t="shared" si="88"/>
        <v>0.258333333333333</v>
      </c>
    </row>
    <row r="496" ht="16.5" spans="1:4">
      <c r="A496" s="241" t="s">
        <v>209</v>
      </c>
      <c r="B496" s="242"/>
      <c r="C496" s="242"/>
      <c r="D496" s="243">
        <f>SUM(D490:D495)</f>
        <v>2.02425</v>
      </c>
    </row>
    <row r="497" customHeight="1" spans="1:5">
      <c r="A497" s="244" t="s">
        <v>210</v>
      </c>
      <c r="B497" s="244"/>
      <c r="C497" s="244"/>
      <c r="D497" s="244"/>
      <c r="E497" s="244"/>
    </row>
    <row r="498" customHeight="1" spans="1:5">
      <c r="A498" s="244"/>
      <c r="B498" s="244"/>
      <c r="C498" s="244"/>
      <c r="D498" s="244"/>
      <c r="E498" s="244"/>
    </row>
    <row r="499" customHeight="1" spans="1:4">
      <c r="A499" s="231" t="s">
        <v>196</v>
      </c>
      <c r="B499" s="232"/>
      <c r="C499" s="232"/>
      <c r="D499" s="233"/>
    </row>
    <row r="500" ht="39.75" customHeight="1" spans="1:4">
      <c r="A500" s="255" t="s">
        <v>30</v>
      </c>
      <c r="B500" s="256" t="s">
        <v>215</v>
      </c>
      <c r="C500" s="256" t="s">
        <v>216</v>
      </c>
      <c r="D500" s="257" t="s">
        <v>217</v>
      </c>
    </row>
    <row r="501" hidden="1" customHeight="1" spans="1:4">
      <c r="A501" s="258" t="s">
        <v>38</v>
      </c>
      <c r="B501" s="259" t="e">
        <f>#REF!</f>
        <v>#REF!</v>
      </c>
      <c r="C501" s="306" t="e">
        <f>SUM(B501:C501)</f>
        <v>#REF!</v>
      </c>
      <c r="D501" s="260" t="e">
        <f>SUM(C501:D501)</f>
        <v>#REF!</v>
      </c>
    </row>
    <row r="502" hidden="1" customHeight="1" spans="1:4">
      <c r="A502" s="258" t="s">
        <v>39</v>
      </c>
      <c r="B502" s="259" t="e">
        <f>#REF!</f>
        <v>#REF!</v>
      </c>
      <c r="C502" s="306" t="e">
        <f>SUM(B502:C502)</f>
        <v>#REF!</v>
      </c>
      <c r="D502" s="260" t="e">
        <f>SUM(C502:D502)</f>
        <v>#REF!</v>
      </c>
    </row>
    <row r="503" customHeight="1" spans="1:4">
      <c r="A503" s="261" t="str">
        <f>A16</f>
        <v>Aux. Operacional de Manutenção (44h semanais)</v>
      </c>
      <c r="B503" s="262">
        <f>D479</f>
        <v>79.06</v>
      </c>
      <c r="C503" s="262">
        <f>D496</f>
        <v>2.02425</v>
      </c>
      <c r="D503" s="263">
        <f>B503+C503</f>
        <v>81.08425</v>
      </c>
    </row>
    <row r="504" hidden="1" customHeight="1" spans="1:4">
      <c r="A504" s="39" t="s">
        <v>40</v>
      </c>
      <c r="B504" s="264">
        <f t="shared" ref="B504:B506" si="89">C481</f>
        <v>0</v>
      </c>
      <c r="C504" s="264">
        <f t="shared" ref="C504:C506" si="90">D484</f>
        <v>0</v>
      </c>
      <c r="D504" s="252">
        <f t="shared" ref="D504:D506" si="91">SUM(B504:C504)</f>
        <v>0</v>
      </c>
    </row>
    <row r="505" hidden="1" customHeight="1" spans="1:4">
      <c r="A505" s="69" t="s">
        <v>41</v>
      </c>
      <c r="B505" s="265">
        <f t="shared" si="89"/>
        <v>0</v>
      </c>
      <c r="C505" s="265">
        <f t="shared" si="90"/>
        <v>0</v>
      </c>
      <c r="D505" s="253">
        <f t="shared" si="91"/>
        <v>0</v>
      </c>
    </row>
    <row r="506" hidden="1" customHeight="1" spans="1:8">
      <c r="A506" s="41" t="s">
        <v>42</v>
      </c>
      <c r="B506" s="266">
        <f t="shared" si="89"/>
        <v>0</v>
      </c>
      <c r="C506" s="266">
        <f t="shared" si="90"/>
        <v>0</v>
      </c>
      <c r="D506" s="254">
        <f t="shared" si="91"/>
        <v>0</v>
      </c>
      <c r="H506" s="33"/>
    </row>
    <row r="508" customHeight="1" spans="1:8">
      <c r="A508" s="34" t="s">
        <v>218</v>
      </c>
      <c r="B508" s="34"/>
      <c r="C508" s="34"/>
      <c r="D508" s="34"/>
      <c r="E508" s="34"/>
      <c r="F508" s="34"/>
      <c r="G508" s="34"/>
      <c r="H508" s="34"/>
    </row>
    <row r="509" customHeight="1" spans="1:6">
      <c r="A509" s="96"/>
      <c r="B509" s="96"/>
      <c r="C509" s="96"/>
      <c r="D509" s="96"/>
      <c r="E509" s="96"/>
      <c r="F509" s="96"/>
    </row>
    <row r="510" ht="49.5" customHeight="1" spans="1:6">
      <c r="A510" s="267" t="s">
        <v>219</v>
      </c>
      <c r="B510" s="268"/>
      <c r="C510" s="96"/>
      <c r="D510" s="96"/>
      <c r="E510" s="96"/>
      <c r="F510" s="96"/>
    </row>
    <row r="511" customHeight="1" spans="1:6">
      <c r="A511" s="269" t="s">
        <v>220</v>
      </c>
      <c r="B511" s="270">
        <v>0.05</v>
      </c>
      <c r="C511" s="96"/>
      <c r="D511" s="96"/>
      <c r="E511" s="96"/>
      <c r="F511" s="96"/>
    </row>
    <row r="512" customHeight="1" spans="1:6">
      <c r="A512" s="269" t="s">
        <v>221</v>
      </c>
      <c r="B512" s="270">
        <v>0.1225</v>
      </c>
      <c r="C512" s="96"/>
      <c r="D512" s="96"/>
      <c r="E512" s="96"/>
      <c r="F512" s="96"/>
    </row>
    <row r="513" customHeight="1" spans="1:6">
      <c r="A513" s="271" t="s">
        <v>222</v>
      </c>
      <c r="B513" s="272">
        <v>0.1</v>
      </c>
      <c r="C513" s="96"/>
      <c r="D513" s="96"/>
      <c r="E513" s="96"/>
      <c r="F513" s="96"/>
    </row>
    <row r="515" customHeight="1" spans="1:4">
      <c r="A515" s="37" t="s">
        <v>218</v>
      </c>
      <c r="B515" s="56"/>
      <c r="C515" s="56"/>
      <c r="D515" s="38"/>
    </row>
    <row r="516" customHeight="1" spans="1:4">
      <c r="A516" s="97" t="s">
        <v>30</v>
      </c>
      <c r="B516" s="98" t="s">
        <v>31</v>
      </c>
      <c r="C516" s="98" t="s">
        <v>32</v>
      </c>
      <c r="D516" s="100" t="s">
        <v>37</v>
      </c>
    </row>
    <row r="517" hidden="1" customHeight="1" spans="1:4">
      <c r="A517" s="49" t="s">
        <v>38</v>
      </c>
      <c r="B517" s="273">
        <f ca="1">F74+E275+E379+D463+C501</f>
        <v>0</v>
      </c>
      <c r="C517" s="274">
        <f>((1+$B$511)/(1-$B$512-$B$513))-1</f>
        <v>0.35048231511254</v>
      </c>
      <c r="D517" s="58">
        <f ca="1">B517*C517</f>
        <v>0</v>
      </c>
    </row>
    <row r="518" hidden="1" customHeight="1" spans="1:4">
      <c r="A518" s="59" t="s">
        <v>39</v>
      </c>
      <c r="B518" s="275">
        <f ca="1">F75+E276+E380+D464+C502</f>
        <v>0</v>
      </c>
      <c r="C518" s="276">
        <f t="shared" ref="C518:C522" si="92">((1+$B$511)/(1-$B$512-$B$513))-1</f>
        <v>0.35048231511254</v>
      </c>
      <c r="D518" s="62">
        <f ca="1" t="shared" ref="D518:D522" si="93">B518*C518</f>
        <v>0</v>
      </c>
    </row>
    <row r="519" ht="25.5" customHeight="1" spans="1:4">
      <c r="A519" s="295" t="str">
        <f>A16</f>
        <v>Aux. Operacional de Manutenção (44h semanais)</v>
      </c>
      <c r="B519" s="277">
        <f>F76+E277+E381+D465+D503</f>
        <v>4688.35071179714</v>
      </c>
      <c r="C519" s="278">
        <f t="shared" si="92"/>
        <v>0.35048231511254</v>
      </c>
      <c r="D519" s="161">
        <f t="shared" si="93"/>
        <v>1643.18401153019</v>
      </c>
    </row>
    <row r="520" ht="26.25" hidden="1" customHeight="1" spans="1:4">
      <c r="A520" s="39" t="s">
        <v>40</v>
      </c>
      <c r="B520" s="279">
        <f>G77+E278+E382+D466+D504</f>
        <v>449.008685125</v>
      </c>
      <c r="C520" s="280">
        <f t="shared" si="92"/>
        <v>0.35048231511254</v>
      </c>
      <c r="D520" s="40">
        <f t="shared" si="93"/>
        <v>157.369603468248</v>
      </c>
    </row>
    <row r="521" ht="30" hidden="1" customHeight="1" spans="1:4">
      <c r="A521" s="69" t="s">
        <v>41</v>
      </c>
      <c r="B521" s="281">
        <f>G78+E279+E383+D467+D505</f>
        <v>449.008685125</v>
      </c>
      <c r="C521" s="282">
        <f t="shared" si="92"/>
        <v>0.35048231511254</v>
      </c>
      <c r="D521" s="72">
        <f t="shared" si="93"/>
        <v>157.369603468248</v>
      </c>
    </row>
    <row r="522" ht="27" hidden="1" customHeight="1" spans="1:8">
      <c r="A522" s="41" t="s">
        <v>42</v>
      </c>
      <c r="B522" s="283">
        <f>G79+E280+E384+D468+D506</f>
        <v>673.113089409361</v>
      </c>
      <c r="C522" s="284">
        <f t="shared" si="92"/>
        <v>0.35048231511254</v>
      </c>
      <c r="D522" s="42">
        <f t="shared" si="93"/>
        <v>235.914233908747</v>
      </c>
      <c r="H522" s="33"/>
    </row>
    <row r="524" customHeight="1" spans="1:8">
      <c r="A524" s="34" t="s">
        <v>223</v>
      </c>
      <c r="B524" s="34"/>
      <c r="C524" s="34"/>
      <c r="D524" s="34"/>
      <c r="E524" s="34"/>
      <c r="F524" s="34"/>
      <c r="G524" s="34"/>
      <c r="H524" s="34"/>
    </row>
    <row r="525" ht="51" customHeight="1" spans="1:6">
      <c r="A525" s="31" t="s">
        <v>224</v>
      </c>
      <c r="B525" s="31"/>
      <c r="C525" s="31"/>
      <c r="D525" s="31"/>
      <c r="E525" s="31"/>
      <c r="F525" s="31"/>
    </row>
    <row r="527" customHeight="1" spans="1:4">
      <c r="A527" s="43" t="s">
        <v>225</v>
      </c>
      <c r="B527" s="44"/>
      <c r="C527" s="44"/>
      <c r="D527" s="45"/>
    </row>
    <row r="528" customHeight="1" spans="1:4">
      <c r="A528" s="46" t="s">
        <v>30</v>
      </c>
      <c r="B528" s="47" t="s">
        <v>31</v>
      </c>
      <c r="C528" s="47" t="s">
        <v>226</v>
      </c>
      <c r="D528" s="48" t="s">
        <v>37</v>
      </c>
    </row>
    <row r="529" hidden="1" customHeight="1" spans="1:4">
      <c r="A529" s="49" t="s">
        <v>40</v>
      </c>
      <c r="B529" s="50">
        <f>G77+E278+E382+D466+D504+D520</f>
        <v>606.378288593248</v>
      </c>
      <c r="C529" s="77">
        <v>40</v>
      </c>
      <c r="D529" s="58">
        <f>B529/C529</f>
        <v>15.1594572148312</v>
      </c>
    </row>
    <row r="530" hidden="1" customHeight="1" spans="1:4">
      <c r="A530" s="69" t="s">
        <v>41</v>
      </c>
      <c r="B530" s="70">
        <f>G78+E279+E383+D467+D505+D521</f>
        <v>606.378288593248</v>
      </c>
      <c r="C530" s="79">
        <f>C529</f>
        <v>40</v>
      </c>
      <c r="D530" s="72">
        <f t="shared" ref="D530:D531" si="94">B530/C530</f>
        <v>15.1594572148312</v>
      </c>
    </row>
    <row r="531" customHeight="1" spans="1:8">
      <c r="A531" s="206" t="str">
        <f>A16</f>
        <v>Aux. Operacional de Manutenção (44h semanais)</v>
      </c>
      <c r="B531" s="53">
        <v>0</v>
      </c>
      <c r="C531" s="81">
        <f>C530</f>
        <v>40</v>
      </c>
      <c r="D531" s="42">
        <v>0</v>
      </c>
      <c r="H531" s="33"/>
    </row>
    <row r="533" customHeight="1" spans="1:8">
      <c r="A533" s="34" t="s">
        <v>227</v>
      </c>
      <c r="B533" s="34"/>
      <c r="C533" s="34"/>
      <c r="D533" s="34"/>
      <c r="E533" s="34"/>
      <c r="F533" s="34"/>
      <c r="G533" s="34"/>
      <c r="H533" s="34"/>
    </row>
    <row r="535" customHeight="1" spans="1:4">
      <c r="A535" s="46" t="s">
        <v>228</v>
      </c>
      <c r="B535" s="47"/>
      <c r="C535" s="47"/>
      <c r="D535" s="48"/>
    </row>
    <row r="536" customHeight="1" spans="1:4">
      <c r="A536" s="162" t="s">
        <v>229</v>
      </c>
      <c r="B536" s="47" t="s">
        <v>230</v>
      </c>
      <c r="C536" s="47" t="s">
        <v>231</v>
      </c>
      <c r="D536" s="48" t="s">
        <v>232</v>
      </c>
    </row>
    <row r="537" ht="32.1" customHeight="1" spans="1:4">
      <c r="A537" s="195" t="s">
        <v>233</v>
      </c>
      <c r="B537" s="50">
        <f ca="1">F74</f>
        <v>0</v>
      </c>
      <c r="C537" s="50">
        <f ca="1">F75</f>
        <v>0</v>
      </c>
      <c r="D537" s="52">
        <f>F76</f>
        <v>1780.16</v>
      </c>
    </row>
    <row r="538" ht="32.1" customHeight="1" spans="1:4">
      <c r="A538" s="168" t="s">
        <v>234</v>
      </c>
      <c r="B538" s="70">
        <f ca="1">E275</f>
        <v>0</v>
      </c>
      <c r="C538" s="70">
        <f ca="1">E276</f>
        <v>0</v>
      </c>
      <c r="D538" s="285">
        <f>E277</f>
        <v>2054.25444</v>
      </c>
    </row>
    <row r="539" ht="32.1" customHeight="1" spans="1:4">
      <c r="A539" s="168" t="s">
        <v>235</v>
      </c>
      <c r="B539" s="70">
        <f ca="1">E379</f>
        <v>0</v>
      </c>
      <c r="C539" s="70">
        <f ca="1">E380</f>
        <v>0</v>
      </c>
      <c r="D539" s="285">
        <f>E381</f>
        <v>364.612143777778</v>
      </c>
    </row>
    <row r="540" ht="32.1" customHeight="1" spans="1:4">
      <c r="A540" s="168" t="s">
        <v>236</v>
      </c>
      <c r="B540" s="70">
        <f ca="1">D463</f>
        <v>0</v>
      </c>
      <c r="C540" s="70">
        <f ca="1">D464</f>
        <v>0</v>
      </c>
      <c r="D540" s="285">
        <f>D465</f>
        <v>408.239878019366</v>
      </c>
    </row>
    <row r="541" ht="32.1" customHeight="1" spans="1:4">
      <c r="A541" s="168" t="s">
        <v>237</v>
      </c>
      <c r="B541" s="70">
        <v>0</v>
      </c>
      <c r="C541" s="70">
        <v>0</v>
      </c>
      <c r="D541" s="285">
        <f>D503</f>
        <v>81.08425</v>
      </c>
    </row>
    <row r="542" ht="32.1" customHeight="1" spans="1:4">
      <c r="A542" s="168" t="s">
        <v>238</v>
      </c>
      <c r="B542" s="70">
        <f ca="1">D517</f>
        <v>0</v>
      </c>
      <c r="C542" s="70">
        <f ca="1">D518</f>
        <v>0</v>
      </c>
      <c r="D542" s="285">
        <f>D519</f>
        <v>1643.18401153019</v>
      </c>
    </row>
    <row r="543" ht="32.1" customHeight="1" spans="1:4">
      <c r="A543" s="168" t="s">
        <v>239</v>
      </c>
      <c r="B543" s="70">
        <v>0</v>
      </c>
      <c r="C543" s="70">
        <v>0</v>
      </c>
      <c r="D543" s="285">
        <f>D531</f>
        <v>0</v>
      </c>
    </row>
    <row r="544" ht="32.1" customHeight="1" spans="1:4">
      <c r="A544" s="286" t="s">
        <v>240</v>
      </c>
      <c r="B544" s="287">
        <f ca="1">SUM(B537:B543)</f>
        <v>0</v>
      </c>
      <c r="C544" s="287">
        <f ca="1">SUM(C537:C543)</f>
        <v>0</v>
      </c>
      <c r="D544" s="288">
        <f>SUM(D537:D543)</f>
        <v>6331.53472332733</v>
      </c>
    </row>
    <row r="545" ht="32.1" customHeight="1" spans="1:4">
      <c r="A545" s="95" t="s">
        <v>241</v>
      </c>
      <c r="B545" s="289">
        <f ca="1">B544*2</f>
        <v>0</v>
      </c>
      <c r="C545" s="289">
        <f ca="1">C544*2</f>
        <v>0</v>
      </c>
      <c r="D545" s="290">
        <f>D544*1</f>
        <v>6331.53472332733</v>
      </c>
    </row>
    <row r="546" customHeight="1" spans="1:1">
      <c r="A546" s="27"/>
    </row>
    <row r="547" customHeight="1" spans="1:1">
      <c r="A547" s="27"/>
    </row>
    <row r="548" customHeight="1" spans="1:1">
      <c r="A548" s="27"/>
    </row>
  </sheetData>
  <mergeCells count="116">
    <mergeCell ref="A1:H1"/>
    <mergeCell ref="A3:H3"/>
    <mergeCell ref="A5:H5"/>
    <mergeCell ref="A6:H6"/>
    <mergeCell ref="A7:H7"/>
    <mergeCell ref="A9:H9"/>
    <mergeCell ref="A10:H10"/>
    <mergeCell ref="A12:H12"/>
    <mergeCell ref="A13:H13"/>
    <mergeCell ref="A15:B15"/>
    <mergeCell ref="A19:H19"/>
    <mergeCell ref="A20:H20"/>
    <mergeCell ref="A22:D22"/>
    <mergeCell ref="A27:H27"/>
    <mergeCell ref="A28:H28"/>
    <mergeCell ref="A30:D30"/>
    <mergeCell ref="A40:H40"/>
    <mergeCell ref="A41:H41"/>
    <mergeCell ref="A43:E43"/>
    <mergeCell ref="A47:E47"/>
    <mergeCell ref="A52:D52"/>
    <mergeCell ref="A57:D57"/>
    <mergeCell ref="A58:F58"/>
    <mergeCell ref="A60:D60"/>
    <mergeCell ref="A69:H69"/>
    <mergeCell ref="A70:H70"/>
    <mergeCell ref="A72:F72"/>
    <mergeCell ref="A81:H81"/>
    <mergeCell ref="A83:H83"/>
    <mergeCell ref="A85:D85"/>
    <mergeCell ref="A94:D94"/>
    <mergeCell ref="A103:E103"/>
    <mergeCell ref="A112:E112"/>
    <mergeCell ref="A121:H121"/>
    <mergeCell ref="A122:H122"/>
    <mergeCell ref="A124:B124"/>
    <mergeCell ref="A136:D136"/>
    <mergeCell ref="A145:D145"/>
    <mergeCell ref="A154:D154"/>
    <mergeCell ref="A163:H163"/>
    <mergeCell ref="A164:H164"/>
    <mergeCell ref="A166:F166"/>
    <mergeCell ref="A168:E168"/>
    <mergeCell ref="A177:E177"/>
    <mergeCell ref="A186:D186"/>
    <mergeCell ref="A195:F195"/>
    <mergeCell ref="A197:D197"/>
    <mergeCell ref="A206:D206"/>
    <mergeCell ref="A215:D215"/>
    <mergeCell ref="A224:H224"/>
    <mergeCell ref="A226:D226"/>
    <mergeCell ref="A232:H232"/>
    <mergeCell ref="A234:D234"/>
    <mergeCell ref="A243:H243"/>
    <mergeCell ref="A245:D245"/>
    <mergeCell ref="A251:H251"/>
    <mergeCell ref="A253:D253"/>
    <mergeCell ref="A262:H262"/>
    <mergeCell ref="A271:H271"/>
    <mergeCell ref="A273:E273"/>
    <mergeCell ref="A282:H282"/>
    <mergeCell ref="A283:H283"/>
    <mergeCell ref="A285:B285"/>
    <mergeCell ref="A294:H294"/>
    <mergeCell ref="A295:H295"/>
    <mergeCell ref="A297:D297"/>
    <mergeCell ref="A306:D306"/>
    <mergeCell ref="A315:D315"/>
    <mergeCell ref="A324:H324"/>
    <mergeCell ref="A325:H325"/>
    <mergeCell ref="A327:D327"/>
    <mergeCell ref="A336:D336"/>
    <mergeCell ref="A345:D345"/>
    <mergeCell ref="A354:H354"/>
    <mergeCell ref="A355:H355"/>
    <mergeCell ref="A357:E357"/>
    <mergeCell ref="A366:D366"/>
    <mergeCell ref="A375:H375"/>
    <mergeCell ref="A377:E377"/>
    <mergeCell ref="A386:H386"/>
    <mergeCell ref="A387:H387"/>
    <mergeCell ref="A389:G389"/>
    <mergeCell ref="A390:G390"/>
    <mergeCell ref="A406:D406"/>
    <mergeCell ref="B407:D407"/>
    <mergeCell ref="A423:H423"/>
    <mergeCell ref="A424:H424"/>
    <mergeCell ref="A426:D426"/>
    <mergeCell ref="A435:E435"/>
    <mergeCell ref="A444:H444"/>
    <mergeCell ref="A445:H445"/>
    <mergeCell ref="A447:D447"/>
    <mergeCell ref="A453:D453"/>
    <mergeCell ref="A459:H459"/>
    <mergeCell ref="A461:D461"/>
    <mergeCell ref="A470:H470"/>
    <mergeCell ref="A472:D472"/>
    <mergeCell ref="A479:C479"/>
    <mergeCell ref="A480:E480"/>
    <mergeCell ref="A488:D488"/>
    <mergeCell ref="A496:C496"/>
    <mergeCell ref="A497:E497"/>
    <mergeCell ref="A499:D499"/>
    <mergeCell ref="A508:H508"/>
    <mergeCell ref="A509:F509"/>
    <mergeCell ref="A510:B510"/>
    <mergeCell ref="A515:D515"/>
    <mergeCell ref="A524:H524"/>
    <mergeCell ref="A525:F525"/>
    <mergeCell ref="A527:D527"/>
    <mergeCell ref="A533:H533"/>
    <mergeCell ref="A535:D535"/>
    <mergeCell ref="A391:A392"/>
    <mergeCell ref="A407:A408"/>
    <mergeCell ref="B391:B392"/>
    <mergeCell ref="C391:C392"/>
  </mergeCells>
  <pageMargins left="0.511811024" right="0.511811024" top="0.787401575" bottom="0.787401575" header="0.31496062" footer="0.31496062"/>
  <pageSetup paperSize="9" scale="80"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8"/>
  <sheetViews>
    <sheetView showGridLines="0" zoomScale="115" zoomScaleNormal="115" workbookViewId="0">
      <selection activeCell="H3" sqref="H3"/>
    </sheetView>
  </sheetViews>
  <sheetFormatPr defaultColWidth="9" defaultRowHeight="15.75" outlineLevelCol="3"/>
  <cols>
    <col min="1" max="1" width="9.14285714285714" style="1"/>
    <col min="2" max="2" width="72.1428571428571" style="1" customWidth="1"/>
    <col min="3" max="3" width="18" style="1" customWidth="1"/>
    <col min="4" max="4" width="14.2857142857143" style="1" customWidth="1"/>
    <col min="5" max="5" width="12.7142857142857" style="1" customWidth="1"/>
    <col min="6" max="6" width="12" style="1" customWidth="1"/>
    <col min="7" max="7" width="15.1428571428571" style="1" customWidth="1"/>
    <col min="8" max="16384" width="9.14285714285714" style="1"/>
  </cols>
  <sheetData>
    <row r="1" ht="67.5" customHeight="1" spans="1:4">
      <c r="A1" s="2" t="s">
        <v>317</v>
      </c>
      <c r="B1" s="2"/>
      <c r="C1" s="2"/>
      <c r="D1" s="2"/>
    </row>
    <row r="3" ht="20.25" spans="1:4">
      <c r="A3" s="2" t="s">
        <v>18</v>
      </c>
      <c r="B3" s="2"/>
      <c r="C3" s="2"/>
      <c r="D3" s="2"/>
    </row>
    <row r="5" ht="23.25" spans="1:4">
      <c r="A5" s="3" t="s">
        <v>19</v>
      </c>
      <c r="B5" s="3"/>
      <c r="C5" s="3"/>
      <c r="D5" s="3"/>
    </row>
    <row r="6" ht="23.25" spans="1:4">
      <c r="A6" s="3" t="s">
        <v>242</v>
      </c>
      <c r="B6" s="3"/>
      <c r="C6" s="3"/>
      <c r="D6" s="3"/>
    </row>
    <row r="7" spans="1:4">
      <c r="A7" s="4" t="s">
        <v>243</v>
      </c>
      <c r="B7" s="4"/>
      <c r="C7" s="4"/>
      <c r="D7" s="4"/>
    </row>
    <row r="10" spans="1:3">
      <c r="A10" s="5" t="s">
        <v>244</v>
      </c>
      <c r="B10" s="5"/>
      <c r="C10" s="5"/>
    </row>
    <row r="12" ht="16.5" spans="1:3">
      <c r="A12" s="6">
        <v>1</v>
      </c>
      <c r="B12" s="7" t="s">
        <v>245</v>
      </c>
      <c r="C12" s="7" t="s">
        <v>246</v>
      </c>
    </row>
    <row r="13" ht="16.5" spans="1:3">
      <c r="A13" s="8" t="s">
        <v>247</v>
      </c>
      <c r="B13" s="9" t="s">
        <v>248</v>
      </c>
      <c r="C13" s="10">
        <f>'Custo por trabalhador AOM'!B16</f>
        <v>1780.16</v>
      </c>
    </row>
    <row r="14" ht="16.5" spans="1:3">
      <c r="A14" s="8" t="s">
        <v>249</v>
      </c>
      <c r="B14" s="9" t="s">
        <v>250</v>
      </c>
      <c r="C14" s="10">
        <f>'Custo por trabalhador Jard.'!D34</f>
        <v>0</v>
      </c>
    </row>
    <row r="15" ht="16.5" spans="1:3">
      <c r="A15" s="8" t="s">
        <v>251</v>
      </c>
      <c r="B15" s="9" t="s">
        <v>252</v>
      </c>
      <c r="C15" s="10" t="s">
        <v>253</v>
      </c>
    </row>
    <row r="16" ht="16.5" spans="1:3">
      <c r="A16" s="8" t="s">
        <v>254</v>
      </c>
      <c r="B16" s="9" t="s">
        <v>49</v>
      </c>
      <c r="C16" s="10" t="s">
        <v>253</v>
      </c>
    </row>
    <row r="17" ht="16.5" spans="1:3">
      <c r="A17" s="8" t="s">
        <v>255</v>
      </c>
      <c r="B17" s="9" t="s">
        <v>256</v>
      </c>
      <c r="C17" s="10" t="s">
        <v>253</v>
      </c>
    </row>
    <row r="18" ht="16.5" spans="1:3">
      <c r="A18" s="8"/>
      <c r="B18" s="9"/>
      <c r="C18" s="10"/>
    </row>
    <row r="19" ht="16.5" spans="1:3">
      <c r="A19" s="8" t="s">
        <v>257</v>
      </c>
      <c r="B19" s="9" t="s">
        <v>258</v>
      </c>
      <c r="C19" s="10" t="s">
        <v>253</v>
      </c>
    </row>
    <row r="20" ht="16.5" spans="1:3">
      <c r="A20" s="11" t="s">
        <v>58</v>
      </c>
      <c r="B20" s="7"/>
      <c r="C20" s="10">
        <f>'Custo por trabalhador AOM'!F76</f>
        <v>1780.16</v>
      </c>
    </row>
    <row r="23" spans="1:3">
      <c r="A23" s="5" t="s">
        <v>259</v>
      </c>
      <c r="B23" s="5"/>
      <c r="C23" s="5"/>
    </row>
    <row r="24" spans="1:1">
      <c r="A24" s="12"/>
    </row>
    <row r="25" spans="1:3">
      <c r="A25" s="13" t="s">
        <v>260</v>
      </c>
      <c r="B25" s="13"/>
      <c r="C25" s="13"/>
    </row>
    <row r="27" ht="16.5" spans="1:3">
      <c r="A27" s="6" t="s">
        <v>261</v>
      </c>
      <c r="B27" s="7" t="s">
        <v>262</v>
      </c>
      <c r="C27" s="7" t="s">
        <v>246</v>
      </c>
    </row>
    <row r="28" ht="16.5" spans="1:3">
      <c r="A28" s="8" t="s">
        <v>247</v>
      </c>
      <c r="B28" s="9" t="s">
        <v>263</v>
      </c>
      <c r="C28" s="14">
        <f>'Custo por trabalhador AOM'!B116</f>
        <v>148.346666666667</v>
      </c>
    </row>
    <row r="29" ht="16.5" spans="1:3">
      <c r="A29" s="8" t="s">
        <v>249</v>
      </c>
      <c r="B29" s="9" t="s">
        <v>264</v>
      </c>
      <c r="C29" s="14">
        <f>'Custo por trabalhador AOM'!C116+'Custo por trabalhador AOM'!D116</f>
        <v>197.795555555556</v>
      </c>
    </row>
    <row r="30" ht="16.5" spans="1:3">
      <c r="A30" s="11" t="s">
        <v>58</v>
      </c>
      <c r="B30" s="7"/>
      <c r="C30" s="14">
        <f>'Custo por trabalhador AOM'!E116</f>
        <v>346.142222222222</v>
      </c>
    </row>
    <row r="33" ht="32.25" customHeight="1" spans="1:4">
      <c r="A33" s="15" t="s">
        <v>265</v>
      </c>
      <c r="B33" s="15"/>
      <c r="C33" s="15"/>
      <c r="D33" s="15"/>
    </row>
    <row r="35" ht="16.5" spans="1:4">
      <c r="A35" s="6" t="s">
        <v>266</v>
      </c>
      <c r="B35" s="7" t="s">
        <v>267</v>
      </c>
      <c r="C35" s="7" t="s">
        <v>268</v>
      </c>
      <c r="D35" s="7" t="s">
        <v>246</v>
      </c>
    </row>
    <row r="36" ht="16.5" spans="1:4">
      <c r="A36" s="8" t="s">
        <v>247</v>
      </c>
      <c r="B36" s="9" t="s">
        <v>269</v>
      </c>
      <c r="C36" s="16">
        <v>0.2</v>
      </c>
      <c r="D36" s="10">
        <f>($C$20+$C$30)*C36</f>
        <v>425.260444444445</v>
      </c>
    </row>
    <row r="37" ht="16.5" spans="1:4">
      <c r="A37" s="8" t="s">
        <v>249</v>
      </c>
      <c r="B37" s="9" t="s">
        <v>270</v>
      </c>
      <c r="C37" s="16">
        <v>0.025</v>
      </c>
      <c r="D37" s="10">
        <f t="shared" ref="D37:D44" si="0">($C$20+$C$30)*C37</f>
        <v>53.1575555555556</v>
      </c>
    </row>
    <row r="38" ht="16.5" spans="1:4">
      <c r="A38" s="8" t="s">
        <v>251</v>
      </c>
      <c r="B38" s="9" t="s">
        <v>271</v>
      </c>
      <c r="C38" s="17">
        <v>0.03</v>
      </c>
      <c r="D38" s="10">
        <f t="shared" si="0"/>
        <v>63.7890666666667</v>
      </c>
    </row>
    <row r="39" ht="16.5" spans="1:4">
      <c r="A39" s="8" t="s">
        <v>254</v>
      </c>
      <c r="B39" s="9" t="s">
        <v>272</v>
      </c>
      <c r="C39" s="16">
        <v>0.015</v>
      </c>
      <c r="D39" s="10">
        <f t="shared" si="0"/>
        <v>31.8945333333333</v>
      </c>
    </row>
    <row r="40" ht="16.5" spans="1:4">
      <c r="A40" s="8" t="s">
        <v>255</v>
      </c>
      <c r="B40" s="9" t="s">
        <v>273</v>
      </c>
      <c r="C40" s="16">
        <v>0.01</v>
      </c>
      <c r="D40" s="10">
        <f t="shared" si="0"/>
        <v>21.2630222222222</v>
      </c>
    </row>
    <row r="41" ht="16.5" spans="1:4">
      <c r="A41" s="8" t="s">
        <v>274</v>
      </c>
      <c r="B41" s="9" t="s">
        <v>78</v>
      </c>
      <c r="C41" s="16">
        <v>0.006</v>
      </c>
      <c r="D41" s="10">
        <f t="shared" si="0"/>
        <v>12.7578133333333</v>
      </c>
    </row>
    <row r="42" ht="16.5" spans="1:4">
      <c r="A42" s="8" t="s">
        <v>257</v>
      </c>
      <c r="B42" s="9" t="s">
        <v>79</v>
      </c>
      <c r="C42" s="16">
        <v>0.002</v>
      </c>
      <c r="D42" s="10">
        <f t="shared" si="0"/>
        <v>4.25260444444445</v>
      </c>
    </row>
    <row r="43" ht="16.5" spans="1:4">
      <c r="A43" s="8" t="s">
        <v>275</v>
      </c>
      <c r="B43" s="9" t="s">
        <v>80</v>
      </c>
      <c r="C43" s="16">
        <v>0.08</v>
      </c>
      <c r="D43" s="10">
        <f t="shared" si="0"/>
        <v>170.104177777778</v>
      </c>
    </row>
    <row r="44" ht="16.5" spans="1:4">
      <c r="A44" s="11" t="s">
        <v>276</v>
      </c>
      <c r="B44" s="7"/>
      <c r="C44" s="16">
        <f>SUM(C35:C43)</f>
        <v>0.368</v>
      </c>
      <c r="D44" s="10">
        <f t="shared" si="0"/>
        <v>782.479217777778</v>
      </c>
    </row>
    <row r="47" spans="1:3">
      <c r="A47" s="13" t="s">
        <v>277</v>
      </c>
      <c r="B47" s="13"/>
      <c r="C47" s="13"/>
    </row>
    <row r="49" ht="16.5" spans="1:3">
      <c r="A49" s="6" t="s">
        <v>278</v>
      </c>
      <c r="B49" s="7" t="s">
        <v>279</v>
      </c>
      <c r="C49" s="7" t="s">
        <v>246</v>
      </c>
    </row>
    <row r="50" ht="16.5" spans="1:3">
      <c r="A50" s="8" t="s">
        <v>247</v>
      </c>
      <c r="B50" s="9" t="s">
        <v>280</v>
      </c>
      <c r="C50" s="18">
        <f>'Custo por trabalhador AOM'!D190</f>
        <v>0</v>
      </c>
    </row>
    <row r="51" ht="16.5" spans="1:3">
      <c r="A51" s="8" t="s">
        <v>249</v>
      </c>
      <c r="B51" s="9" t="s">
        <v>281</v>
      </c>
      <c r="C51" s="14">
        <f>'Custo por trabalhador AOM'!D219</f>
        <v>566.28</v>
      </c>
    </row>
    <row r="52" ht="16.5" spans="1:3">
      <c r="A52" s="8" t="s">
        <v>251</v>
      </c>
      <c r="B52" s="9" t="s">
        <v>282</v>
      </c>
      <c r="C52" s="14">
        <f>'Custo por trabalhador AOM'!D230</f>
        <v>100</v>
      </c>
    </row>
    <row r="53" ht="16.5" spans="1:3">
      <c r="A53" s="8" t="s">
        <v>254</v>
      </c>
      <c r="B53" s="9" t="s">
        <v>283</v>
      </c>
      <c r="C53" s="14">
        <f>'Custo por trabalhador AOM'!D238</f>
        <v>47.11</v>
      </c>
    </row>
    <row r="54" ht="16.5" spans="1:3">
      <c r="A54" s="8" t="s">
        <v>255</v>
      </c>
      <c r="B54" s="9" t="s">
        <v>116</v>
      </c>
      <c r="C54" s="14">
        <f>'Custo por trabalhador AOM'!D249</f>
        <v>123.235</v>
      </c>
    </row>
    <row r="55" ht="16.5" spans="1:3">
      <c r="A55" s="8" t="s">
        <v>274</v>
      </c>
      <c r="B55" s="9" t="s">
        <v>117</v>
      </c>
      <c r="C55" s="14">
        <f>'Custo por trabalhador AOM'!D257</f>
        <v>89.008</v>
      </c>
    </row>
    <row r="56" ht="16.5" spans="1:3">
      <c r="A56" s="8" t="s">
        <v>257</v>
      </c>
      <c r="B56" s="9" t="s">
        <v>258</v>
      </c>
      <c r="C56" s="18"/>
    </row>
    <row r="57" ht="16.5" spans="1:3">
      <c r="A57" s="11" t="s">
        <v>58</v>
      </c>
      <c r="B57" s="7"/>
      <c r="C57" s="14">
        <f>'Custo por trabalhador AOM'!H266</f>
        <v>925.633</v>
      </c>
    </row>
    <row r="60" spans="1:3">
      <c r="A60" s="13" t="s">
        <v>284</v>
      </c>
      <c r="B60" s="13"/>
      <c r="C60" s="13"/>
    </row>
    <row r="62" ht="16.5" spans="1:3">
      <c r="A62" s="6">
        <v>2</v>
      </c>
      <c r="B62" s="7" t="s">
        <v>285</v>
      </c>
      <c r="C62" s="7" t="s">
        <v>246</v>
      </c>
    </row>
    <row r="63" ht="16.5" spans="1:3">
      <c r="A63" s="8" t="s">
        <v>261</v>
      </c>
      <c r="B63" s="9" t="s">
        <v>262</v>
      </c>
      <c r="C63" s="14">
        <f>'Custo por trabalhador AOM'!B277</f>
        <v>346.142222222222</v>
      </c>
    </row>
    <row r="64" ht="16.5" spans="1:3">
      <c r="A64" s="8" t="s">
        <v>266</v>
      </c>
      <c r="B64" s="9" t="s">
        <v>267</v>
      </c>
      <c r="C64" s="14">
        <f>'Custo por trabalhador AOM'!C277</f>
        <v>782.479217777778</v>
      </c>
    </row>
    <row r="65" ht="16.5" spans="1:3">
      <c r="A65" s="8" t="s">
        <v>278</v>
      </c>
      <c r="B65" s="9" t="s">
        <v>279</v>
      </c>
      <c r="C65" s="14">
        <f>'Custo por trabalhador AOM'!D277</f>
        <v>925.633</v>
      </c>
    </row>
    <row r="66" ht="16.5" spans="1:3">
      <c r="A66" s="11" t="s">
        <v>58</v>
      </c>
      <c r="B66" s="7"/>
      <c r="C66" s="10">
        <f>'Custo por trabalhador AOM'!E277</f>
        <v>2054.25444</v>
      </c>
    </row>
    <row r="67" spans="1:1">
      <c r="A67" s="19"/>
    </row>
    <row r="69" spans="1:3">
      <c r="A69" s="5" t="s">
        <v>286</v>
      </c>
      <c r="B69" s="5"/>
      <c r="C69" s="5"/>
    </row>
    <row r="71" ht="16.5" spans="1:3">
      <c r="A71" s="6">
        <v>3</v>
      </c>
      <c r="B71" s="7" t="s">
        <v>287</v>
      </c>
      <c r="C71" s="7" t="s">
        <v>246</v>
      </c>
    </row>
    <row r="72" ht="16.5" spans="1:3">
      <c r="A72" s="8" t="s">
        <v>247</v>
      </c>
      <c r="B72" s="20" t="s">
        <v>288</v>
      </c>
      <c r="C72" s="14">
        <f>'Custo por trabalhador AOM'!D319</f>
        <v>151.4452295</v>
      </c>
    </row>
    <row r="73" ht="16.5" spans="1:3">
      <c r="A73" s="8" t="s">
        <v>249</v>
      </c>
      <c r="B73" s="20" t="s">
        <v>289</v>
      </c>
      <c r="C73" s="14">
        <f>'Custo por trabalhador AOM'!D301</f>
        <v>268.503283333333</v>
      </c>
    </row>
    <row r="74" ht="16.5" spans="1:3">
      <c r="A74" s="8" t="s">
        <v>251</v>
      </c>
      <c r="B74" s="20" t="s">
        <v>290</v>
      </c>
      <c r="C74" s="14">
        <f>'Custo por trabalhador AOM'!D310</f>
        <v>68.0416711111111</v>
      </c>
    </row>
    <row r="75" ht="16.5" spans="1:3">
      <c r="A75" s="8" t="s">
        <v>254</v>
      </c>
      <c r="B75" s="20" t="s">
        <v>291</v>
      </c>
      <c r="C75" s="14">
        <f>'Custo por trabalhador AOM'!D349</f>
        <v>213.166914277778</v>
      </c>
    </row>
    <row r="76" ht="16.5" spans="1:3">
      <c r="A76" s="8" t="s">
        <v>255</v>
      </c>
      <c r="B76" s="20" t="s">
        <v>292</v>
      </c>
      <c r="C76" s="14">
        <f>'Custo por trabalhador AOM'!D331</f>
        <v>319.534536666667</v>
      </c>
    </row>
    <row r="77" ht="16.5" spans="1:3">
      <c r="A77" s="8" t="s">
        <v>274</v>
      </c>
      <c r="B77" s="20" t="s">
        <v>293</v>
      </c>
      <c r="C77" s="14">
        <f>'Custo por trabalhador AOM'!D340</f>
        <v>68.0416711111111</v>
      </c>
    </row>
    <row r="78" ht="16.5" spans="1:3">
      <c r="A78" s="11" t="s">
        <v>58</v>
      </c>
      <c r="B78" s="7"/>
      <c r="C78" s="14">
        <f>'Custo por trabalhador AOM'!E381</f>
        <v>364.612143777778</v>
      </c>
    </row>
    <row r="81" spans="1:3">
      <c r="A81" s="5" t="s">
        <v>294</v>
      </c>
      <c r="B81" s="5"/>
      <c r="C81" s="5"/>
    </row>
    <row r="84" spans="1:3">
      <c r="A84" s="13" t="s">
        <v>295</v>
      </c>
      <c r="B84" s="13"/>
      <c r="C84" s="13"/>
    </row>
    <row r="85" ht="16.5" spans="1:1">
      <c r="A85" s="12"/>
    </row>
    <row r="86" ht="16.5" spans="1:3">
      <c r="A86" s="6" t="s">
        <v>296</v>
      </c>
      <c r="B86" s="7" t="s">
        <v>297</v>
      </c>
      <c r="C86" s="7" t="s">
        <v>246</v>
      </c>
    </row>
    <row r="87" ht="16.5" spans="1:3">
      <c r="A87" s="21" t="s">
        <v>297</v>
      </c>
      <c r="B87" s="22"/>
      <c r="C87" s="14">
        <f>'Custo por trabalhador AOM'!E439</f>
        <v>408.239878019366</v>
      </c>
    </row>
    <row r="88" ht="16.5" spans="1:3">
      <c r="A88" s="11" t="s">
        <v>276</v>
      </c>
      <c r="B88" s="7"/>
      <c r="C88" s="14">
        <f>'Custo por trabalhador AOM'!E439</f>
        <v>408.239878019366</v>
      </c>
    </row>
    <row r="91" spans="1:3">
      <c r="A91" s="13" t="s">
        <v>298</v>
      </c>
      <c r="B91" s="13"/>
      <c r="C91" s="13"/>
    </row>
    <row r="92" ht="16.5" spans="1:1">
      <c r="A92" s="12"/>
    </row>
    <row r="93" ht="16.5" spans="1:3">
      <c r="A93" s="6" t="s">
        <v>299</v>
      </c>
      <c r="B93" s="7" t="s">
        <v>300</v>
      </c>
      <c r="C93" s="7" t="s">
        <v>246</v>
      </c>
    </row>
    <row r="94" ht="16.5" spans="1:3">
      <c r="A94" s="8" t="s">
        <v>247</v>
      </c>
      <c r="B94" s="9" t="s">
        <v>301</v>
      </c>
      <c r="C94" s="18">
        <f>'Custo por trabalhador AOM'!D457</f>
        <v>0</v>
      </c>
    </row>
    <row r="95" ht="16.5" spans="1:3">
      <c r="A95" s="11" t="s">
        <v>58</v>
      </c>
      <c r="B95" s="7"/>
      <c r="C95" s="18">
        <f>'Custo por trabalhador AOM'!D457</f>
        <v>0</v>
      </c>
    </row>
    <row r="98" spans="1:3">
      <c r="A98" s="13" t="s">
        <v>302</v>
      </c>
      <c r="B98" s="13"/>
      <c r="C98" s="13"/>
    </row>
    <row r="99" ht="16.5" spans="1:1">
      <c r="A99" s="12"/>
    </row>
    <row r="100" ht="16.5" spans="1:3">
      <c r="A100" s="6">
        <v>4</v>
      </c>
      <c r="B100" s="7" t="s">
        <v>303</v>
      </c>
      <c r="C100" s="7" t="s">
        <v>246</v>
      </c>
    </row>
    <row r="101" ht="16.5" spans="1:3">
      <c r="A101" s="8" t="s">
        <v>296</v>
      </c>
      <c r="B101" s="9" t="s">
        <v>297</v>
      </c>
      <c r="C101" s="14">
        <f>'Custo por trabalhador AOM'!B465</f>
        <v>408.239878019366</v>
      </c>
    </row>
    <row r="102" ht="16.5" spans="1:3">
      <c r="A102" s="8" t="s">
        <v>299</v>
      </c>
      <c r="B102" s="9" t="s">
        <v>300</v>
      </c>
      <c r="C102" s="18">
        <f>'Custo por trabalhador AOM'!C465</f>
        <v>0</v>
      </c>
    </row>
    <row r="103" ht="16.5" spans="1:3">
      <c r="A103" s="11" t="s">
        <v>58</v>
      </c>
      <c r="B103" s="7"/>
      <c r="C103" s="14">
        <f>'Custo por trabalhador Jard.'!D465</f>
        <v>350.585176679106</v>
      </c>
    </row>
    <row r="106" spans="1:3">
      <c r="A106" s="5" t="s">
        <v>304</v>
      </c>
      <c r="B106" s="5"/>
      <c r="C106" s="5"/>
    </row>
    <row r="108" ht="16.5" spans="1:3">
      <c r="A108" s="6">
        <v>5</v>
      </c>
      <c r="B108" s="23" t="s">
        <v>237</v>
      </c>
      <c r="C108" s="7" t="s">
        <v>246</v>
      </c>
    </row>
    <row r="109" ht="16.5" spans="1:3">
      <c r="A109" s="8" t="s">
        <v>247</v>
      </c>
      <c r="B109" s="9" t="s">
        <v>305</v>
      </c>
      <c r="C109" s="10">
        <f>'Custo por trabalhador AOM'!B503</f>
        <v>79.06</v>
      </c>
    </row>
    <row r="110" ht="16.5" spans="1:3">
      <c r="A110" s="8" t="s">
        <v>249</v>
      </c>
      <c r="B110" s="9" t="s">
        <v>306</v>
      </c>
      <c r="C110" s="18"/>
    </row>
    <row r="111" ht="16.5" spans="1:3">
      <c r="A111" s="8" t="s">
        <v>251</v>
      </c>
      <c r="B111" s="9" t="s">
        <v>330</v>
      </c>
      <c r="C111" s="10">
        <f>'Custo por trabalhador AOM'!C503</f>
        <v>2.02425</v>
      </c>
    </row>
    <row r="112" ht="16.5" spans="1:3">
      <c r="A112" s="8" t="s">
        <v>254</v>
      </c>
      <c r="B112" s="9" t="s">
        <v>258</v>
      </c>
      <c r="C112" s="18"/>
    </row>
    <row r="113" ht="16.5" spans="1:3">
      <c r="A113" s="11" t="s">
        <v>276</v>
      </c>
      <c r="B113" s="7"/>
      <c r="C113" s="10">
        <f>'Custo por trabalhador AOM'!D503</f>
        <v>81.08425</v>
      </c>
    </row>
    <row r="116" spans="1:3">
      <c r="A116" s="5" t="s">
        <v>308</v>
      </c>
      <c r="B116" s="5"/>
      <c r="C116" s="5"/>
    </row>
    <row r="118" ht="16.5" spans="1:4">
      <c r="A118" s="6">
        <v>6</v>
      </c>
      <c r="B118" s="23" t="s">
        <v>238</v>
      </c>
      <c r="C118" s="7" t="s">
        <v>268</v>
      </c>
      <c r="D118" s="7" t="s">
        <v>246</v>
      </c>
    </row>
    <row r="119" ht="16.5" spans="1:4">
      <c r="A119" s="8" t="s">
        <v>247</v>
      </c>
      <c r="B119" s="9" t="s">
        <v>220</v>
      </c>
      <c r="C119" s="24">
        <v>0.05</v>
      </c>
      <c r="D119" s="10">
        <f>'Custo por trabalhador AOM'!B519*'Planilha de Custos AOM'!C119</f>
        <v>234.417535589857</v>
      </c>
    </row>
    <row r="120" ht="16.5" spans="1:4">
      <c r="A120" s="8" t="s">
        <v>249</v>
      </c>
      <c r="B120" s="9" t="s">
        <v>222</v>
      </c>
      <c r="C120" s="24">
        <v>0.1</v>
      </c>
      <c r="D120" s="10">
        <f>((C136+'Planilha de Custos AOM'!D119)/(1-0.1-0.1225))*'Planilha de Custos AOM'!C120</f>
        <v>633.153472332733</v>
      </c>
    </row>
    <row r="121" ht="16.5" spans="1:4">
      <c r="A121" s="8" t="s">
        <v>251</v>
      </c>
      <c r="B121" s="9" t="s">
        <v>221</v>
      </c>
      <c r="C121" s="16">
        <f>'Custo por trabalhador Jard.'!B501</f>
        <v>0.1225</v>
      </c>
      <c r="D121" s="10">
        <f>(($C$136+$D$119+$D$120)/(1-0.1225))*C121</f>
        <v>775.613003607598</v>
      </c>
    </row>
    <row r="122" ht="16.5" spans="1:4">
      <c r="A122" s="8"/>
      <c r="B122" s="9" t="s">
        <v>309</v>
      </c>
      <c r="C122" s="16">
        <v>0.0925</v>
      </c>
      <c r="D122" s="10">
        <f>(($C$136+$D$119+$D$120)/(1-0.1225))*C122</f>
        <v>585.666961907778</v>
      </c>
    </row>
    <row r="123" ht="16.5" spans="1:4">
      <c r="A123" s="8"/>
      <c r="B123" s="9" t="s">
        <v>310</v>
      </c>
      <c r="C123" s="18"/>
      <c r="D123" s="10">
        <f>(($C$136+$D$119+$D$120)/(1-0.0865))*C123</f>
        <v>0</v>
      </c>
    </row>
    <row r="124" ht="16.5" spans="1:4">
      <c r="A124" s="8"/>
      <c r="B124" s="9" t="s">
        <v>311</v>
      </c>
      <c r="C124" s="24">
        <v>0.03</v>
      </c>
      <c r="D124" s="10">
        <f>(($C$136+$D$119+$D$120)/(1-0.1225))*C124</f>
        <v>189.94604169982</v>
      </c>
    </row>
    <row r="125" ht="16.5" spans="1:4">
      <c r="A125" s="11" t="s">
        <v>276</v>
      </c>
      <c r="B125" s="7"/>
      <c r="C125" s="18"/>
      <c r="D125" s="10">
        <f>SUM(D119:D121)</f>
        <v>1643.18401153019</v>
      </c>
    </row>
    <row r="128" spans="1:3">
      <c r="A128" s="5" t="s">
        <v>312</v>
      </c>
      <c r="B128" s="5"/>
      <c r="C128" s="5"/>
    </row>
    <row r="130" ht="16.5" spans="1:3">
      <c r="A130" s="6"/>
      <c r="B130" s="7" t="s">
        <v>313</v>
      </c>
      <c r="C130" s="7" t="s">
        <v>246</v>
      </c>
    </row>
    <row r="131" ht="16.5" spans="1:3">
      <c r="A131" s="25" t="s">
        <v>247</v>
      </c>
      <c r="B131" s="9" t="s">
        <v>244</v>
      </c>
      <c r="C131" s="26">
        <f>'Custo por trabalhador AOM'!D537</f>
        <v>1780.16</v>
      </c>
    </row>
    <row r="132" ht="16.5" spans="1:3">
      <c r="A132" s="25" t="s">
        <v>249</v>
      </c>
      <c r="B132" s="9" t="s">
        <v>259</v>
      </c>
      <c r="C132" s="26">
        <f>'Custo por trabalhador AOM'!D538</f>
        <v>2054.25444</v>
      </c>
    </row>
    <row r="133" ht="16.5" spans="1:3">
      <c r="A133" s="25" t="s">
        <v>251</v>
      </c>
      <c r="B133" s="9" t="s">
        <v>286</v>
      </c>
      <c r="C133" s="26">
        <f>'Custo por trabalhador AOM'!D539</f>
        <v>364.612143777778</v>
      </c>
    </row>
    <row r="134" ht="16.5" spans="1:3">
      <c r="A134" s="25" t="s">
        <v>254</v>
      </c>
      <c r="B134" s="9" t="s">
        <v>294</v>
      </c>
      <c r="C134" s="26">
        <f>'Custo por trabalhador AOM'!D540</f>
        <v>408.239878019366</v>
      </c>
    </row>
    <row r="135" ht="16.5" spans="1:3">
      <c r="A135" s="25" t="s">
        <v>255</v>
      </c>
      <c r="B135" s="9" t="s">
        <v>304</v>
      </c>
      <c r="C135" s="26">
        <f>'Custo por trabalhador AOM'!D541</f>
        <v>81.08425</v>
      </c>
    </row>
    <row r="136" ht="16.5" spans="1:3">
      <c r="A136" s="11" t="s">
        <v>314</v>
      </c>
      <c r="B136" s="7"/>
      <c r="C136" s="26">
        <f>SUM('Planilha de Custos AOM'!C131:C135)</f>
        <v>4688.35071179714</v>
      </c>
    </row>
    <row r="137" ht="16.5" spans="1:3">
      <c r="A137" s="25" t="s">
        <v>274</v>
      </c>
      <c r="B137" s="9" t="s">
        <v>315</v>
      </c>
      <c r="C137" s="26">
        <f>'Custo por trabalhador AOM'!D542</f>
        <v>1643.18401153019</v>
      </c>
    </row>
    <row r="138" ht="16.5" spans="1:3">
      <c r="A138" s="11" t="s">
        <v>316</v>
      </c>
      <c r="B138" s="7"/>
      <c r="C138" s="26">
        <f>'Custo por trabalhador AOM'!D545</f>
        <v>6331.53472332733</v>
      </c>
    </row>
  </sheetData>
  <mergeCells count="33">
    <mergeCell ref="A1:D1"/>
    <mergeCell ref="A3:D3"/>
    <mergeCell ref="A5:D5"/>
    <mergeCell ref="A6:D6"/>
    <mergeCell ref="A7:D7"/>
    <mergeCell ref="A10:C10"/>
    <mergeCell ref="A20:B20"/>
    <mergeCell ref="A23:C23"/>
    <mergeCell ref="A25:C25"/>
    <mergeCell ref="A30:B30"/>
    <mergeCell ref="A33:D33"/>
    <mergeCell ref="A44:B44"/>
    <mergeCell ref="A47:C47"/>
    <mergeCell ref="A57:B57"/>
    <mergeCell ref="A60:C60"/>
    <mergeCell ref="A66:B66"/>
    <mergeCell ref="A69:C69"/>
    <mergeCell ref="A78:B78"/>
    <mergeCell ref="A81:C81"/>
    <mergeCell ref="A84:C84"/>
    <mergeCell ref="A87:B87"/>
    <mergeCell ref="A88:B88"/>
    <mergeCell ref="A91:C91"/>
    <mergeCell ref="A95:B95"/>
    <mergeCell ref="A98:C98"/>
    <mergeCell ref="A103:B103"/>
    <mergeCell ref="A106:C106"/>
    <mergeCell ref="A113:B113"/>
    <mergeCell ref="A116:C116"/>
    <mergeCell ref="A125:B125"/>
    <mergeCell ref="A128:C128"/>
    <mergeCell ref="A136:B136"/>
    <mergeCell ref="A138:B138"/>
  </mergeCells>
  <pageMargins left="0.511811024" right="0.511811024" top="0.787401575" bottom="0.787401575" header="0.31496062" footer="0.31496062"/>
  <pageSetup paperSize="9" scale="8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37"/>
  <sheetViews>
    <sheetView showGridLines="0" zoomScale="115" zoomScaleNormal="115" topLeftCell="A477" workbookViewId="0">
      <selection activeCell="F499" sqref="F499"/>
    </sheetView>
  </sheetViews>
  <sheetFormatPr defaultColWidth="9" defaultRowHeight="24" customHeight="1" outlineLevelCol="7"/>
  <cols>
    <col min="1" max="1" width="32.1428571428571" style="28" customWidth="1"/>
    <col min="2" max="2" width="19.2857142857143" style="28" customWidth="1"/>
    <col min="3" max="4" width="22.2857142857143" style="28" customWidth="1"/>
    <col min="5" max="5" width="18.5714285714286" style="28" customWidth="1"/>
    <col min="6" max="6" width="17.7142857142857" style="28" customWidth="1"/>
    <col min="7" max="7" width="15.8571428571429" style="28" customWidth="1"/>
    <col min="8" max="8" width="12.1428571428571" style="28" customWidth="1"/>
    <col min="9" max="16384" width="9.14285714285714" style="28"/>
  </cols>
  <sheetData>
    <row r="1" ht="68.25" customHeight="1" spans="1:8">
      <c r="A1" s="29" t="s">
        <v>331</v>
      </c>
      <c r="B1" s="29"/>
      <c r="C1" s="29"/>
      <c r="D1" s="29"/>
      <c r="E1" s="29"/>
      <c r="F1" s="29"/>
      <c r="G1" s="29"/>
      <c r="H1" s="29"/>
    </row>
    <row r="3" customHeight="1" spans="1:8">
      <c r="A3" s="30" t="s">
        <v>18</v>
      </c>
      <c r="B3" s="30"/>
      <c r="C3" s="30"/>
      <c r="D3" s="30"/>
      <c r="E3" s="30"/>
      <c r="F3" s="30"/>
      <c r="G3" s="30"/>
      <c r="H3" s="30"/>
    </row>
    <row r="5" customHeight="1" spans="1:8">
      <c r="A5" s="3" t="s">
        <v>19</v>
      </c>
      <c r="B5" s="3"/>
      <c r="C5" s="3"/>
      <c r="D5" s="3"/>
      <c r="E5" s="3"/>
      <c r="F5" s="3"/>
      <c r="G5" s="3"/>
      <c r="H5" s="3"/>
    </row>
    <row r="6" customHeight="1" spans="1:8">
      <c r="A6" s="3" t="s">
        <v>20</v>
      </c>
      <c r="B6" s="3"/>
      <c r="C6" s="3"/>
      <c r="D6" s="3"/>
      <c r="E6" s="3"/>
      <c r="F6" s="3"/>
      <c r="G6" s="3"/>
      <c r="H6" s="3"/>
    </row>
    <row r="7" ht="177" customHeight="1" spans="1:8">
      <c r="A7" s="31" t="s">
        <v>21</v>
      </c>
      <c r="B7" s="31"/>
      <c r="C7" s="31"/>
      <c r="D7" s="31"/>
      <c r="E7" s="31"/>
      <c r="F7" s="31"/>
      <c r="G7" s="31"/>
      <c r="H7" s="31"/>
    </row>
    <row r="8" customHeight="1" spans="1:8">
      <c r="A8" s="32"/>
      <c r="B8" s="32"/>
      <c r="C8" s="32"/>
      <c r="D8" s="32"/>
      <c r="E8" s="32"/>
      <c r="F8" s="32"/>
      <c r="G8" s="33"/>
      <c r="H8" s="33"/>
    </row>
    <row r="9" customHeight="1" spans="1:8">
      <c r="A9" s="34" t="s">
        <v>22</v>
      </c>
      <c r="B9" s="34"/>
      <c r="C9" s="34"/>
      <c r="D9" s="34"/>
      <c r="E9" s="34"/>
      <c r="F9" s="34"/>
      <c r="G9" s="34"/>
      <c r="H9" s="34"/>
    </row>
    <row r="10" ht="40.5" customHeight="1" spans="1:8">
      <c r="A10" s="31" t="s">
        <v>23</v>
      </c>
      <c r="B10" s="31"/>
      <c r="C10" s="31"/>
      <c r="D10" s="31"/>
      <c r="E10" s="31"/>
      <c r="F10" s="31"/>
      <c r="G10" s="31"/>
      <c r="H10" s="31"/>
    </row>
    <row r="11" customHeight="1" spans="1:8">
      <c r="A11" s="32"/>
      <c r="B11" s="32"/>
      <c r="C11" s="32"/>
      <c r="D11" s="32"/>
      <c r="E11" s="32"/>
      <c r="F11" s="32"/>
      <c r="G11" s="33"/>
      <c r="H11" s="33"/>
    </row>
    <row r="12" customHeight="1" spans="1:8">
      <c r="A12" s="35" t="s">
        <v>24</v>
      </c>
      <c r="B12" s="36"/>
      <c r="C12" s="36"/>
      <c r="D12" s="36"/>
      <c r="E12" s="36"/>
      <c r="F12" s="36"/>
      <c r="G12" s="36"/>
      <c r="H12" s="36"/>
    </row>
    <row r="13" ht="33.75" customHeight="1" spans="1:8">
      <c r="A13" s="31" t="s">
        <v>25</v>
      </c>
      <c r="B13" s="31"/>
      <c r="C13" s="31"/>
      <c r="D13" s="31"/>
      <c r="E13" s="31"/>
      <c r="F13" s="31"/>
      <c r="G13" s="31"/>
      <c r="H13" s="31"/>
    </row>
    <row r="15" customHeight="1" spans="1:2">
      <c r="A15" s="37" t="s">
        <v>24</v>
      </c>
      <c r="B15" s="38"/>
    </row>
    <row r="16" customHeight="1" spans="1:2">
      <c r="A16" s="39" t="s">
        <v>332</v>
      </c>
      <c r="B16" s="40">
        <v>1459.55</v>
      </c>
    </row>
    <row r="17" hidden="1" customHeight="1" spans="1:2">
      <c r="A17" s="41" t="s">
        <v>27</v>
      </c>
      <c r="B17" s="42"/>
    </row>
    <row r="19" customHeight="1" spans="1:8">
      <c r="A19" s="35" t="s">
        <v>28</v>
      </c>
      <c r="B19" s="36"/>
      <c r="C19" s="36"/>
      <c r="D19" s="36"/>
      <c r="E19" s="36"/>
      <c r="F19" s="36"/>
      <c r="G19" s="36"/>
      <c r="H19" s="36"/>
    </row>
    <row r="20" ht="85.5" customHeight="1" spans="1:8">
      <c r="A20" s="31" t="s">
        <v>29</v>
      </c>
      <c r="B20" s="31"/>
      <c r="C20" s="31"/>
      <c r="D20" s="31"/>
      <c r="E20" s="31"/>
      <c r="F20" s="31"/>
      <c r="G20" s="31"/>
      <c r="H20" s="31"/>
    </row>
    <row r="21" customHeight="1" spans="1:6">
      <c r="A21" s="32"/>
      <c r="B21" s="32"/>
      <c r="C21" s="32"/>
      <c r="D21" s="32"/>
      <c r="E21" s="32"/>
      <c r="F21" s="32"/>
    </row>
    <row r="22" customHeight="1" spans="1:4">
      <c r="A22" s="43" t="s">
        <v>28</v>
      </c>
      <c r="B22" s="44"/>
      <c r="C22" s="44"/>
      <c r="D22" s="45"/>
    </row>
    <row r="23" customHeight="1" spans="1:4">
      <c r="A23" s="46" t="s">
        <v>30</v>
      </c>
      <c r="B23" s="47" t="s">
        <v>31</v>
      </c>
      <c r="C23" s="47" t="s">
        <v>32</v>
      </c>
      <c r="D23" s="48" t="s">
        <v>33</v>
      </c>
    </row>
    <row r="24" customHeight="1" spans="1:8">
      <c r="A24" s="49" t="str">
        <f>A16</f>
        <v>Jardineiro (44h semanais)</v>
      </c>
      <c r="B24" s="50">
        <f>B16</f>
        <v>1459.55</v>
      </c>
      <c r="C24" s="51"/>
      <c r="D24" s="52">
        <f>B24*C24</f>
        <v>0</v>
      </c>
      <c r="E24" s="33"/>
      <c r="G24" s="33"/>
      <c r="H24" s="33"/>
    </row>
    <row r="25" hidden="1" customHeight="1" spans="1:8">
      <c r="A25" s="41" t="s">
        <v>27</v>
      </c>
      <c r="B25" s="53">
        <f>B17</f>
        <v>0</v>
      </c>
      <c r="C25" s="54"/>
      <c r="D25" s="55">
        <f>B25*C25</f>
        <v>0</v>
      </c>
      <c r="E25" s="33"/>
      <c r="G25" s="33"/>
      <c r="H25" s="33"/>
    </row>
    <row r="27" customHeight="1" spans="1:8">
      <c r="A27" s="35" t="s">
        <v>34</v>
      </c>
      <c r="B27" s="36"/>
      <c r="C27" s="36"/>
      <c r="D27" s="36"/>
      <c r="E27" s="36"/>
      <c r="F27" s="36"/>
      <c r="G27" s="36"/>
      <c r="H27" s="36"/>
    </row>
    <row r="28" ht="72" customHeight="1" spans="1:8">
      <c r="A28" s="31" t="s">
        <v>35</v>
      </c>
      <c r="B28" s="31"/>
      <c r="C28" s="31"/>
      <c r="D28" s="31"/>
      <c r="E28" s="31"/>
      <c r="F28" s="31"/>
      <c r="G28" s="31"/>
      <c r="H28" s="31"/>
    </row>
    <row r="29" customHeight="1" spans="1:6">
      <c r="A29" s="33"/>
      <c r="B29" s="33"/>
      <c r="C29" s="33"/>
      <c r="D29" s="33"/>
      <c r="F29" s="33"/>
    </row>
    <row r="30" customHeight="1" spans="1:4">
      <c r="A30" s="37" t="s">
        <v>36</v>
      </c>
      <c r="B30" s="56"/>
      <c r="C30" s="56"/>
      <c r="D30" s="38"/>
    </row>
    <row r="31" customHeight="1" spans="1:4">
      <c r="A31" s="46" t="s">
        <v>30</v>
      </c>
      <c r="B31" s="47" t="s">
        <v>31</v>
      </c>
      <c r="C31" s="47" t="s">
        <v>32</v>
      </c>
      <c r="D31" s="48" t="s">
        <v>37</v>
      </c>
    </row>
    <row r="32" hidden="1" customHeight="1" spans="1:4">
      <c r="A32" s="49" t="s">
        <v>38</v>
      </c>
      <c r="B32" s="50"/>
      <c r="C32" s="57"/>
      <c r="D32" s="58">
        <f t="shared" ref="D32:D37" si="0">B32*C32</f>
        <v>0</v>
      </c>
    </row>
    <row r="33" hidden="1" customHeight="1" spans="1:4">
      <c r="A33" s="59" t="s">
        <v>39</v>
      </c>
      <c r="B33" s="60"/>
      <c r="C33" s="61">
        <f>C32</f>
        <v>0</v>
      </c>
      <c r="D33" s="62">
        <f t="shared" si="0"/>
        <v>0</v>
      </c>
    </row>
    <row r="34" customHeight="1" spans="1:4">
      <c r="A34" s="63" t="str">
        <f>A16</f>
        <v>Jardineiro (44h semanais)</v>
      </c>
      <c r="B34" s="64"/>
      <c r="C34" s="65">
        <f>C33</f>
        <v>0</v>
      </c>
      <c r="D34" s="66">
        <f t="shared" si="0"/>
        <v>0</v>
      </c>
    </row>
    <row r="35" hidden="1" customHeight="1" spans="1:4">
      <c r="A35" s="39" t="s">
        <v>40</v>
      </c>
      <c r="B35" s="67"/>
      <c r="C35" s="68">
        <f>C34</f>
        <v>0</v>
      </c>
      <c r="D35" s="40">
        <f t="shared" si="0"/>
        <v>0</v>
      </c>
    </row>
    <row r="36" hidden="1" customHeight="1" spans="1:4">
      <c r="A36" s="69" t="s">
        <v>41</v>
      </c>
      <c r="B36" s="70"/>
      <c r="C36" s="71">
        <f>C35</f>
        <v>0</v>
      </c>
      <c r="D36" s="72">
        <f t="shared" si="0"/>
        <v>0</v>
      </c>
    </row>
    <row r="37" hidden="1" customHeight="1" spans="1:8">
      <c r="A37" s="41" t="s">
        <v>42</v>
      </c>
      <c r="B37" s="53"/>
      <c r="C37" s="73">
        <f>C36</f>
        <v>0</v>
      </c>
      <c r="D37" s="42">
        <f t="shared" si="0"/>
        <v>0</v>
      </c>
      <c r="G37" s="33"/>
      <c r="H37" s="33"/>
    </row>
    <row r="40" customHeight="1" spans="1:8">
      <c r="A40" s="35" t="s">
        <v>43</v>
      </c>
      <c r="B40" s="36"/>
      <c r="C40" s="36"/>
      <c r="D40" s="36"/>
      <c r="E40" s="36"/>
      <c r="F40" s="36"/>
      <c r="G40" s="36"/>
      <c r="H40" s="36"/>
    </row>
    <row r="41" ht="69.75" customHeight="1" spans="1:8">
      <c r="A41" s="31" t="s">
        <v>44</v>
      </c>
      <c r="B41" s="31"/>
      <c r="C41" s="31"/>
      <c r="D41" s="31"/>
      <c r="E41" s="31"/>
      <c r="F41" s="31"/>
      <c r="G41" s="31"/>
      <c r="H41" s="31"/>
    </row>
    <row r="43" customHeight="1" spans="1:5">
      <c r="A43" s="43" t="s">
        <v>43</v>
      </c>
      <c r="B43" s="44"/>
      <c r="C43" s="44"/>
      <c r="D43" s="44"/>
      <c r="E43" s="45"/>
    </row>
    <row r="44" customHeight="1" spans="1:5">
      <c r="A44" s="46" t="s">
        <v>30</v>
      </c>
      <c r="B44" s="47" t="s">
        <v>45</v>
      </c>
      <c r="C44" s="47" t="s">
        <v>46</v>
      </c>
      <c r="D44" s="47" t="s">
        <v>32</v>
      </c>
      <c r="E44" s="48" t="s">
        <v>37</v>
      </c>
    </row>
    <row r="45" customHeight="1" spans="1:5">
      <c r="A45" s="49" t="s">
        <v>39</v>
      </c>
      <c r="B45" s="50">
        <f>B16+D33</f>
        <v>1459.55</v>
      </c>
      <c r="C45" s="74">
        <f>7/12</f>
        <v>0.583333333333333</v>
      </c>
      <c r="D45" s="57"/>
      <c r="E45" s="58">
        <f>B45*C45*D45</f>
        <v>0</v>
      </c>
    </row>
    <row r="46" hidden="1" customHeight="1" spans="1:5">
      <c r="A46" s="41" t="s">
        <v>41</v>
      </c>
      <c r="B46" s="53">
        <f>B17+D36</f>
        <v>0</v>
      </c>
      <c r="C46" s="75">
        <f>7/12</f>
        <v>0.583333333333333</v>
      </c>
      <c r="D46" s="73">
        <f>D45</f>
        <v>0</v>
      </c>
      <c r="E46" s="42">
        <f>B46*C46*D46</f>
        <v>0</v>
      </c>
    </row>
    <row r="47" customHeight="1" spans="1:5">
      <c r="A47" s="43" t="s">
        <v>47</v>
      </c>
      <c r="B47" s="44"/>
      <c r="C47" s="44"/>
      <c r="D47" s="44"/>
      <c r="E47" s="45"/>
    </row>
    <row r="48" customHeight="1" spans="1:5">
      <c r="A48" s="46" t="s">
        <v>30</v>
      </c>
      <c r="B48" s="47" t="s">
        <v>45</v>
      </c>
      <c r="C48" s="47" t="s">
        <v>46</v>
      </c>
      <c r="D48" s="47" t="s">
        <v>32</v>
      </c>
      <c r="E48" s="48" t="s">
        <v>37</v>
      </c>
    </row>
    <row r="49" customHeight="1" spans="1:5">
      <c r="A49" s="49" t="s">
        <v>39</v>
      </c>
      <c r="B49" s="50">
        <f>B16+D33</f>
        <v>1459.55</v>
      </c>
      <c r="C49" s="74">
        <f>1/12</f>
        <v>0.0833333333333333</v>
      </c>
      <c r="D49" s="57">
        <v>0</v>
      </c>
      <c r="E49" s="58">
        <f>B49*C49*D49</f>
        <v>0</v>
      </c>
    </row>
    <row r="50" hidden="1" customHeight="1" spans="1:5">
      <c r="A50" s="41" t="s">
        <v>41</v>
      </c>
      <c r="B50" s="53">
        <f>B17+D36</f>
        <v>0</v>
      </c>
      <c r="C50" s="75">
        <f>1/12</f>
        <v>0.0833333333333333</v>
      </c>
      <c r="D50" s="73">
        <f>1+D46</f>
        <v>1</v>
      </c>
      <c r="E50" s="42">
        <f>B50*C50*D50</f>
        <v>0</v>
      </c>
    </row>
    <row r="51" ht="33.75" customHeight="1"/>
    <row r="52" customHeight="1" spans="1:4">
      <c r="A52" s="37" t="s">
        <v>48</v>
      </c>
      <c r="B52" s="56"/>
      <c r="C52" s="56"/>
      <c r="D52" s="38"/>
    </row>
    <row r="53" ht="30.75" customHeight="1" spans="1:4">
      <c r="A53" s="46" t="s">
        <v>30</v>
      </c>
      <c r="B53" s="47" t="s">
        <v>49</v>
      </c>
      <c r="C53" s="76" t="s">
        <v>50</v>
      </c>
      <c r="D53" s="48" t="s">
        <v>37</v>
      </c>
    </row>
    <row r="54" customHeight="1" spans="1:4">
      <c r="A54" s="49" t="s">
        <v>39</v>
      </c>
      <c r="B54" s="50">
        <f>E45</f>
        <v>0</v>
      </c>
      <c r="C54" s="50">
        <f>E49</f>
        <v>0</v>
      </c>
      <c r="D54" s="58">
        <f>SUM(B54:C54)</f>
        <v>0</v>
      </c>
    </row>
    <row r="55" hidden="1" customHeight="1" spans="1:8">
      <c r="A55" s="41" t="s">
        <v>41</v>
      </c>
      <c r="B55" s="53">
        <f>E46</f>
        <v>0</v>
      </c>
      <c r="C55" s="53">
        <f>E50</f>
        <v>0</v>
      </c>
      <c r="D55" s="42">
        <f>SUM(B55:C55)</f>
        <v>0</v>
      </c>
      <c r="G55" s="33"/>
      <c r="H55" s="33"/>
    </row>
    <row r="57" hidden="1" customHeight="1" spans="1:6">
      <c r="A57" s="33" t="s">
        <v>51</v>
      </c>
      <c r="B57" s="33"/>
      <c r="C57" s="33"/>
      <c r="D57" s="33"/>
      <c r="E57" s="33"/>
      <c r="F57" s="33"/>
    </row>
    <row r="58" ht="48" hidden="1" customHeight="1" spans="1:6">
      <c r="A58" s="31" t="s">
        <v>52</v>
      </c>
      <c r="B58" s="31"/>
      <c r="C58" s="31"/>
      <c r="D58" s="31"/>
      <c r="E58" s="31"/>
      <c r="F58" s="31"/>
    </row>
    <row r="59" hidden="1" customHeight="1"/>
    <row r="60" hidden="1" customHeight="1" spans="1:4">
      <c r="A60" s="37" t="s">
        <v>51</v>
      </c>
      <c r="B60" s="56"/>
      <c r="C60" s="56"/>
      <c r="D60" s="38"/>
    </row>
    <row r="61" hidden="1" customHeight="1" spans="1:4">
      <c r="A61" s="46" t="s">
        <v>30</v>
      </c>
      <c r="B61" s="47" t="s">
        <v>31</v>
      </c>
      <c r="C61" s="47" t="s">
        <v>32</v>
      </c>
      <c r="D61" s="48" t="s">
        <v>37</v>
      </c>
    </row>
    <row r="62" hidden="1" customHeight="1" spans="1:4">
      <c r="A62" s="49" t="s">
        <v>38</v>
      </c>
      <c r="B62" s="77"/>
      <c r="C62" s="77"/>
      <c r="D62" s="78"/>
    </row>
    <row r="63" hidden="1" customHeight="1" spans="1:4">
      <c r="A63" s="69" t="s">
        <v>39</v>
      </c>
      <c r="B63" s="79"/>
      <c r="C63" s="79"/>
      <c r="D63" s="80"/>
    </row>
    <row r="64" hidden="1" customHeight="1" spans="1:4">
      <c r="A64" s="41" t="s">
        <v>53</v>
      </c>
      <c r="B64" s="81"/>
      <c r="C64" s="81"/>
      <c r="D64" s="82"/>
    </row>
    <row r="65" hidden="1" customHeight="1" spans="1:4">
      <c r="A65" s="49" t="s">
        <v>40</v>
      </c>
      <c r="B65" s="77"/>
      <c r="C65" s="77"/>
      <c r="D65" s="78"/>
    </row>
    <row r="66" hidden="1" customHeight="1" spans="1:4">
      <c r="A66" s="69" t="s">
        <v>41</v>
      </c>
      <c r="B66" s="79"/>
      <c r="C66" s="79"/>
      <c r="D66" s="80"/>
    </row>
    <row r="67" hidden="1" customHeight="1" spans="1:8">
      <c r="A67" s="41" t="s">
        <v>42</v>
      </c>
      <c r="B67" s="81"/>
      <c r="C67" s="81"/>
      <c r="D67" s="82"/>
      <c r="H67" s="33"/>
    </row>
    <row r="69" customHeight="1" spans="1:8">
      <c r="A69" s="34" t="s">
        <v>22</v>
      </c>
      <c r="B69" s="34"/>
      <c r="C69" s="34"/>
      <c r="D69" s="34"/>
      <c r="E69" s="34"/>
      <c r="F69" s="34"/>
      <c r="G69" s="34"/>
      <c r="H69" s="34"/>
    </row>
    <row r="70" ht="42" customHeight="1" spans="1:8">
      <c r="A70" s="83" t="s">
        <v>54</v>
      </c>
      <c r="B70" s="83"/>
      <c r="C70" s="83"/>
      <c r="D70" s="83"/>
      <c r="E70" s="83"/>
      <c r="F70" s="83"/>
      <c r="G70" s="83"/>
      <c r="H70" s="83"/>
    </row>
    <row r="71" ht="30.75" customHeight="1"/>
    <row r="72" customHeight="1" spans="1:6">
      <c r="A72" s="84" t="s">
        <v>22</v>
      </c>
      <c r="B72" s="85"/>
      <c r="C72" s="85"/>
      <c r="D72" s="85"/>
      <c r="E72" s="85"/>
      <c r="F72" s="86"/>
    </row>
    <row r="73" ht="48" spans="1:6">
      <c r="A73" s="87" t="s">
        <v>30</v>
      </c>
      <c r="B73" s="88" t="s">
        <v>55</v>
      </c>
      <c r="C73" s="89" t="s">
        <v>56</v>
      </c>
      <c r="D73" s="89" t="s">
        <v>57</v>
      </c>
      <c r="E73" s="88" t="s">
        <v>49</v>
      </c>
      <c r="F73" s="90" t="s">
        <v>58</v>
      </c>
    </row>
    <row r="74" hidden="1" customHeight="1" spans="1:6">
      <c r="A74" s="49" t="s">
        <v>38</v>
      </c>
      <c r="B74" s="50">
        <f>B16</f>
        <v>1459.55</v>
      </c>
      <c r="C74" s="50">
        <f>D24</f>
        <v>0</v>
      </c>
      <c r="D74" s="50">
        <f t="shared" ref="D74:D79" si="1">D32</f>
        <v>0</v>
      </c>
      <c r="E74" s="77"/>
      <c r="F74" s="58">
        <f ca="1">SUM(B74:F74)</f>
        <v>0</v>
      </c>
    </row>
    <row r="75" hidden="1" customHeight="1" spans="1:6">
      <c r="A75" s="59" t="s">
        <v>39</v>
      </c>
      <c r="B75" s="60">
        <f>B16</f>
        <v>1459.55</v>
      </c>
      <c r="C75" s="60">
        <f>D24</f>
        <v>0</v>
      </c>
      <c r="D75" s="60">
        <f t="shared" si="1"/>
        <v>0</v>
      </c>
      <c r="E75" s="60">
        <f>D54</f>
        <v>0</v>
      </c>
      <c r="F75" s="62">
        <f ca="1">SUM(B75:F75)</f>
        <v>0</v>
      </c>
    </row>
    <row r="76" customHeight="1" spans="1:6">
      <c r="A76" s="63" t="str">
        <f>A16</f>
        <v>Jardineiro (44h semanais)</v>
      </c>
      <c r="B76" s="64">
        <f>B16</f>
        <v>1459.55</v>
      </c>
      <c r="C76" s="64">
        <f>D24</f>
        <v>0</v>
      </c>
      <c r="D76" s="64">
        <f t="shared" si="1"/>
        <v>0</v>
      </c>
      <c r="E76" s="64">
        <f>D54</f>
        <v>0</v>
      </c>
      <c r="F76" s="66">
        <f>SUM(B76:E76)</f>
        <v>1459.55</v>
      </c>
    </row>
    <row r="77" hidden="1" customHeight="1" spans="1:7">
      <c r="A77" s="39" t="s">
        <v>40</v>
      </c>
      <c r="B77" s="67">
        <f>B17</f>
        <v>0</v>
      </c>
      <c r="C77" s="67">
        <f>D25</f>
        <v>0</v>
      </c>
      <c r="D77" s="67">
        <f t="shared" si="1"/>
        <v>0</v>
      </c>
      <c r="E77" s="91"/>
      <c r="F77" s="92">
        <f t="shared" ref="F77:F79" si="2">D65</f>
        <v>0</v>
      </c>
      <c r="G77" s="40">
        <f t="shared" ref="G77:G79" si="3">SUM(B77:F77)</f>
        <v>0</v>
      </c>
    </row>
    <row r="78" hidden="1" customHeight="1" spans="1:7">
      <c r="A78" s="69" t="s">
        <v>41</v>
      </c>
      <c r="B78" s="70">
        <f>B17</f>
        <v>0</v>
      </c>
      <c r="C78" s="70">
        <f>D25</f>
        <v>0</v>
      </c>
      <c r="D78" s="70">
        <f t="shared" si="1"/>
        <v>0</v>
      </c>
      <c r="E78" s="70">
        <f>D55</f>
        <v>0</v>
      </c>
      <c r="F78" s="93">
        <f t="shared" si="2"/>
        <v>0</v>
      </c>
      <c r="G78" s="72">
        <f t="shared" si="3"/>
        <v>0</v>
      </c>
    </row>
    <row r="79" hidden="1" customHeight="1" spans="1:8">
      <c r="A79" s="41" t="s">
        <v>42</v>
      </c>
      <c r="B79" s="53">
        <f>B17</f>
        <v>0</v>
      </c>
      <c r="C79" s="53">
        <f>D25</f>
        <v>0</v>
      </c>
      <c r="D79" s="53">
        <f t="shared" si="1"/>
        <v>0</v>
      </c>
      <c r="E79" s="81"/>
      <c r="F79" s="94">
        <f t="shared" si="2"/>
        <v>0</v>
      </c>
      <c r="G79" s="42">
        <f t="shared" si="3"/>
        <v>0</v>
      </c>
      <c r="H79" s="33"/>
    </row>
    <row r="81" customHeight="1" spans="1:8">
      <c r="A81" s="34" t="s">
        <v>59</v>
      </c>
      <c r="B81" s="34"/>
      <c r="C81" s="34"/>
      <c r="D81" s="34"/>
      <c r="E81" s="34"/>
      <c r="F81" s="34"/>
      <c r="G81" s="34"/>
      <c r="H81" s="34"/>
    </row>
    <row r="83" customHeight="1" spans="1:8">
      <c r="A83" s="35" t="s">
        <v>60</v>
      </c>
      <c r="B83" s="36"/>
      <c r="C83" s="36"/>
      <c r="D83" s="36"/>
      <c r="E83" s="36"/>
      <c r="F83" s="36"/>
      <c r="G83" s="36"/>
      <c r="H83" s="36"/>
    </row>
    <row r="84" ht="15.75"/>
    <row r="85" ht="31.5" customHeight="1" spans="1:5">
      <c r="A85" s="95" t="s">
        <v>61</v>
      </c>
      <c r="B85" s="56"/>
      <c r="C85" s="56"/>
      <c r="D85" s="38"/>
      <c r="E85" s="96"/>
    </row>
    <row r="86" ht="31.5" spans="1:4">
      <c r="A86" s="97" t="s">
        <v>30</v>
      </c>
      <c r="B86" s="98" t="s">
        <v>31</v>
      </c>
      <c r="C86" s="99" t="s">
        <v>62</v>
      </c>
      <c r="D86" s="100" t="s">
        <v>37</v>
      </c>
    </row>
    <row r="87" hidden="1" customHeight="1" spans="1:4">
      <c r="A87" s="49" t="s">
        <v>38</v>
      </c>
      <c r="B87" s="50">
        <f ca="1">F74</f>
        <v>0</v>
      </c>
      <c r="C87" s="101">
        <f>1/12</f>
        <v>0.0833333333333333</v>
      </c>
      <c r="D87" s="58">
        <f ca="1">B87*C87</f>
        <v>0</v>
      </c>
    </row>
    <row r="88" hidden="1" customHeight="1" spans="1:4">
      <c r="A88" s="59" t="s">
        <v>39</v>
      </c>
      <c r="B88" s="60">
        <f ca="1">F75</f>
        <v>0</v>
      </c>
      <c r="C88" s="102">
        <f t="shared" ref="C88:C92" si="4">1/12</f>
        <v>0.0833333333333333</v>
      </c>
      <c r="D88" s="62">
        <f ca="1" t="shared" ref="D88:D92" si="5">B88*C88</f>
        <v>0</v>
      </c>
    </row>
    <row r="89" customHeight="1" spans="1:4">
      <c r="A89" s="63" t="str">
        <f>A16</f>
        <v>Jardineiro (44h semanais)</v>
      </c>
      <c r="B89" s="64">
        <f>F76</f>
        <v>1459.55</v>
      </c>
      <c r="C89" s="103">
        <f t="shared" si="4"/>
        <v>0.0833333333333333</v>
      </c>
      <c r="D89" s="66">
        <f t="shared" si="5"/>
        <v>121.629166666667</v>
      </c>
    </row>
    <row r="90" hidden="1" customHeight="1" spans="1:4">
      <c r="A90" s="39" t="s">
        <v>40</v>
      </c>
      <c r="B90" s="67">
        <f t="shared" ref="B90:B92" si="6">G77</f>
        <v>0</v>
      </c>
      <c r="C90" s="104">
        <f t="shared" si="4"/>
        <v>0.0833333333333333</v>
      </c>
      <c r="D90" s="40">
        <f t="shared" si="5"/>
        <v>0</v>
      </c>
    </row>
    <row r="91" hidden="1" customHeight="1" spans="1:4">
      <c r="A91" s="69" t="s">
        <v>41</v>
      </c>
      <c r="B91" s="70">
        <f t="shared" si="6"/>
        <v>0</v>
      </c>
      <c r="C91" s="105">
        <f t="shared" si="4"/>
        <v>0.0833333333333333</v>
      </c>
      <c r="D91" s="72">
        <f t="shared" si="5"/>
        <v>0</v>
      </c>
    </row>
    <row r="92" hidden="1" customHeight="1" spans="1:4">
      <c r="A92" s="41" t="s">
        <v>42</v>
      </c>
      <c r="B92" s="53">
        <f t="shared" si="6"/>
        <v>0</v>
      </c>
      <c r="C92" s="106">
        <f t="shared" si="4"/>
        <v>0.0833333333333333</v>
      </c>
      <c r="D92" s="42">
        <f t="shared" si="5"/>
        <v>0</v>
      </c>
    </row>
    <row r="93" ht="15.75"/>
    <row r="94" ht="36.75" customHeight="1" spans="1:4">
      <c r="A94" s="95" t="s">
        <v>63</v>
      </c>
      <c r="B94" s="56"/>
      <c r="C94" s="56"/>
      <c r="D94" s="38"/>
    </row>
    <row r="95" ht="30.75" customHeight="1" spans="1:4">
      <c r="A95" s="97" t="s">
        <v>30</v>
      </c>
      <c r="B95" s="98" t="s">
        <v>31</v>
      </c>
      <c r="C95" s="99" t="s">
        <v>62</v>
      </c>
      <c r="D95" s="100" t="s">
        <v>37</v>
      </c>
    </row>
    <row r="96" hidden="1" customHeight="1" spans="1:4">
      <c r="A96" s="49" t="s">
        <v>38</v>
      </c>
      <c r="B96" s="50">
        <f ca="1">F74</f>
        <v>0</v>
      </c>
      <c r="C96" s="101">
        <f>1/12</f>
        <v>0.0833333333333333</v>
      </c>
      <c r="D96" s="58">
        <f ca="1">B96*C96</f>
        <v>0</v>
      </c>
    </row>
    <row r="97" hidden="1" customHeight="1" spans="1:4">
      <c r="A97" s="59" t="s">
        <v>39</v>
      </c>
      <c r="B97" s="60">
        <f ca="1">F75</f>
        <v>0</v>
      </c>
      <c r="C97" s="102">
        <f t="shared" ref="C97:C101" si="7">1/12</f>
        <v>0.0833333333333333</v>
      </c>
      <c r="D97" s="62">
        <f ca="1" t="shared" ref="D97:D101" si="8">B97*C97</f>
        <v>0</v>
      </c>
    </row>
    <row r="98" customHeight="1" spans="1:4">
      <c r="A98" s="63" t="str">
        <f>A16</f>
        <v>Jardineiro (44h semanais)</v>
      </c>
      <c r="B98" s="64">
        <f>F76</f>
        <v>1459.55</v>
      </c>
      <c r="C98" s="103">
        <f t="shared" si="7"/>
        <v>0.0833333333333333</v>
      </c>
      <c r="D98" s="66">
        <f t="shared" si="8"/>
        <v>121.629166666667</v>
      </c>
    </row>
    <row r="99" hidden="1" customHeight="1" spans="1:4">
      <c r="A99" s="39" t="s">
        <v>40</v>
      </c>
      <c r="B99" s="67">
        <f t="shared" ref="B99:B101" si="9">G77</f>
        <v>0</v>
      </c>
      <c r="C99" s="104">
        <f t="shared" si="7"/>
        <v>0.0833333333333333</v>
      </c>
      <c r="D99" s="40">
        <f t="shared" si="8"/>
        <v>0</v>
      </c>
    </row>
    <row r="100" hidden="1" customHeight="1" spans="1:4">
      <c r="A100" s="69" t="s">
        <v>41</v>
      </c>
      <c r="B100" s="70">
        <f t="shared" si="9"/>
        <v>0</v>
      </c>
      <c r="C100" s="105">
        <f t="shared" si="7"/>
        <v>0.0833333333333333</v>
      </c>
      <c r="D100" s="72">
        <f t="shared" si="8"/>
        <v>0</v>
      </c>
    </row>
    <row r="101" hidden="1" customHeight="1" spans="1:4">
      <c r="A101" s="41" t="s">
        <v>42</v>
      </c>
      <c r="B101" s="53">
        <f t="shared" si="9"/>
        <v>0</v>
      </c>
      <c r="C101" s="106">
        <f t="shared" si="7"/>
        <v>0.0833333333333333</v>
      </c>
      <c r="D101" s="42">
        <f t="shared" si="8"/>
        <v>0</v>
      </c>
    </row>
    <row r="102" ht="38.25" customHeight="1"/>
    <row r="103" customHeight="1" spans="1:5">
      <c r="A103" s="107" t="s">
        <v>64</v>
      </c>
      <c r="B103" s="108"/>
      <c r="C103" s="108"/>
      <c r="D103" s="108"/>
      <c r="E103" s="109"/>
    </row>
    <row r="104" ht="30" customHeight="1" spans="1:5">
      <c r="A104" s="97" t="s">
        <v>30</v>
      </c>
      <c r="B104" s="98" t="s">
        <v>31</v>
      </c>
      <c r="C104" s="99" t="s">
        <v>65</v>
      </c>
      <c r="D104" s="99" t="s">
        <v>62</v>
      </c>
      <c r="E104" s="100" t="s">
        <v>37</v>
      </c>
    </row>
    <row r="105" hidden="1" customHeight="1" spans="1:5">
      <c r="A105" s="49" t="s">
        <v>38</v>
      </c>
      <c r="B105" s="50">
        <f ca="1">F74</f>
        <v>0</v>
      </c>
      <c r="C105" s="74">
        <f>1/3</f>
        <v>0.333333333333333</v>
      </c>
      <c r="D105" s="101">
        <f>1/12</f>
        <v>0.0833333333333333</v>
      </c>
      <c r="E105" s="58">
        <f ca="1" t="shared" ref="E105:E110" si="10">B105*C105*D105</f>
        <v>0</v>
      </c>
    </row>
    <row r="106" hidden="1" customHeight="1" spans="1:5">
      <c r="A106" s="59" t="s">
        <v>39</v>
      </c>
      <c r="B106" s="60">
        <f ca="1">F75</f>
        <v>0</v>
      </c>
      <c r="C106" s="110">
        <f t="shared" ref="C106:C110" si="11">1/3</f>
        <v>0.333333333333333</v>
      </c>
      <c r="D106" s="102">
        <f t="shared" ref="D106:D110" si="12">1/12</f>
        <v>0.0833333333333333</v>
      </c>
      <c r="E106" s="62">
        <f ca="1" t="shared" si="10"/>
        <v>0</v>
      </c>
    </row>
    <row r="107" customHeight="1" spans="1:5">
      <c r="A107" s="63" t="str">
        <f>A16</f>
        <v>Jardineiro (44h semanais)</v>
      </c>
      <c r="B107" s="64">
        <f>F76</f>
        <v>1459.55</v>
      </c>
      <c r="C107" s="111">
        <f t="shared" si="11"/>
        <v>0.333333333333333</v>
      </c>
      <c r="D107" s="103">
        <f t="shared" si="12"/>
        <v>0.0833333333333333</v>
      </c>
      <c r="E107" s="66">
        <f t="shared" si="10"/>
        <v>40.5430555555556</v>
      </c>
    </row>
    <row r="108" hidden="1" customHeight="1" spans="1:5">
      <c r="A108" s="39" t="s">
        <v>40</v>
      </c>
      <c r="B108" s="67">
        <f t="shared" ref="B108:B110" si="13">G77</f>
        <v>0</v>
      </c>
      <c r="C108" s="112">
        <f t="shared" si="11"/>
        <v>0.333333333333333</v>
      </c>
      <c r="D108" s="104">
        <f t="shared" si="12"/>
        <v>0.0833333333333333</v>
      </c>
      <c r="E108" s="40">
        <f t="shared" si="10"/>
        <v>0</v>
      </c>
    </row>
    <row r="109" hidden="1" customHeight="1" spans="1:5">
      <c r="A109" s="69" t="s">
        <v>41</v>
      </c>
      <c r="B109" s="70">
        <f t="shared" si="13"/>
        <v>0</v>
      </c>
      <c r="C109" s="113">
        <f t="shared" si="11"/>
        <v>0.333333333333333</v>
      </c>
      <c r="D109" s="105">
        <f t="shared" si="12"/>
        <v>0.0833333333333333</v>
      </c>
      <c r="E109" s="72">
        <f t="shared" si="10"/>
        <v>0</v>
      </c>
    </row>
    <row r="110" hidden="1" customHeight="1" spans="1:5">
      <c r="A110" s="41" t="s">
        <v>42</v>
      </c>
      <c r="B110" s="53">
        <f t="shared" si="13"/>
        <v>0</v>
      </c>
      <c r="C110" s="75">
        <f t="shared" si="11"/>
        <v>0.333333333333333</v>
      </c>
      <c r="D110" s="106">
        <f t="shared" si="12"/>
        <v>0.0833333333333333</v>
      </c>
      <c r="E110" s="42">
        <f t="shared" si="10"/>
        <v>0</v>
      </c>
    </row>
    <row r="112" customHeight="1" spans="1:5">
      <c r="A112" s="43" t="s">
        <v>60</v>
      </c>
      <c r="B112" s="44"/>
      <c r="C112" s="44"/>
      <c r="D112" s="44"/>
      <c r="E112" s="45"/>
    </row>
    <row r="113" customHeight="1" spans="1:5">
      <c r="A113" s="97" t="s">
        <v>30</v>
      </c>
      <c r="B113" s="98" t="s">
        <v>66</v>
      </c>
      <c r="C113" s="98" t="s">
        <v>67</v>
      </c>
      <c r="D113" s="98" t="s">
        <v>68</v>
      </c>
      <c r="E113" s="100" t="s">
        <v>58</v>
      </c>
    </row>
    <row r="114" hidden="1" customHeight="1" spans="1:5">
      <c r="A114" s="49" t="s">
        <v>38</v>
      </c>
      <c r="B114" s="50">
        <f ca="1" t="shared" ref="B114:B119" si="14">D87</f>
        <v>0</v>
      </c>
      <c r="C114" s="50">
        <f ca="1" t="shared" ref="C114:C119" si="15">D96</f>
        <v>0</v>
      </c>
      <c r="D114" s="50">
        <f ca="1" t="shared" ref="D114:D119" si="16">E105</f>
        <v>0</v>
      </c>
      <c r="E114" s="58">
        <f ca="1" t="shared" ref="E114:E119" si="17">SUM(B114:D114)</f>
        <v>0</v>
      </c>
    </row>
    <row r="115" hidden="1" customHeight="1" spans="1:5">
      <c r="A115" s="59" t="s">
        <v>39</v>
      </c>
      <c r="B115" s="60">
        <f ca="1" t="shared" si="14"/>
        <v>0</v>
      </c>
      <c r="C115" s="60">
        <f ca="1" t="shared" si="15"/>
        <v>0</v>
      </c>
      <c r="D115" s="60">
        <f ca="1" t="shared" si="16"/>
        <v>0</v>
      </c>
      <c r="E115" s="62">
        <f ca="1" t="shared" si="17"/>
        <v>0</v>
      </c>
    </row>
    <row r="116" customHeight="1" spans="1:5">
      <c r="A116" s="63" t="str">
        <f>A16</f>
        <v>Jardineiro (44h semanais)</v>
      </c>
      <c r="B116" s="64">
        <f t="shared" si="14"/>
        <v>121.629166666667</v>
      </c>
      <c r="C116" s="64">
        <f t="shared" si="15"/>
        <v>121.629166666667</v>
      </c>
      <c r="D116" s="64">
        <f t="shared" si="16"/>
        <v>40.5430555555556</v>
      </c>
      <c r="E116" s="66">
        <f t="shared" si="17"/>
        <v>283.801388888889</v>
      </c>
    </row>
    <row r="117" hidden="1" customHeight="1" spans="1:5">
      <c r="A117" s="39" t="s">
        <v>40</v>
      </c>
      <c r="B117" s="67">
        <f t="shared" si="14"/>
        <v>0</v>
      </c>
      <c r="C117" s="67">
        <f t="shared" si="15"/>
        <v>0</v>
      </c>
      <c r="D117" s="67">
        <f t="shared" si="16"/>
        <v>0</v>
      </c>
      <c r="E117" s="40">
        <f t="shared" si="17"/>
        <v>0</v>
      </c>
    </row>
    <row r="118" hidden="1" customHeight="1" spans="1:5">
      <c r="A118" s="69" t="s">
        <v>41</v>
      </c>
      <c r="B118" s="70">
        <f t="shared" si="14"/>
        <v>0</v>
      </c>
      <c r="C118" s="70">
        <f t="shared" si="15"/>
        <v>0</v>
      </c>
      <c r="D118" s="70">
        <f t="shared" si="16"/>
        <v>0</v>
      </c>
      <c r="E118" s="72">
        <f t="shared" si="17"/>
        <v>0</v>
      </c>
    </row>
    <row r="119" hidden="1" customHeight="1" spans="1:8">
      <c r="A119" s="41" t="s">
        <v>42</v>
      </c>
      <c r="B119" s="53">
        <f t="shared" si="14"/>
        <v>0</v>
      </c>
      <c r="C119" s="53">
        <f t="shared" si="15"/>
        <v>0</v>
      </c>
      <c r="D119" s="53">
        <f t="shared" si="16"/>
        <v>0</v>
      </c>
      <c r="E119" s="42">
        <f t="shared" si="17"/>
        <v>0</v>
      </c>
      <c r="H119" s="33"/>
    </row>
    <row r="121" customHeight="1" spans="1:8">
      <c r="A121" s="35" t="s">
        <v>69</v>
      </c>
      <c r="B121" s="36"/>
      <c r="C121" s="36"/>
      <c r="D121" s="36"/>
      <c r="E121" s="36"/>
      <c r="F121" s="36"/>
      <c r="G121" s="36"/>
      <c r="H121" s="36"/>
    </row>
    <row r="122" ht="51.75" customHeight="1" spans="1:8">
      <c r="A122" s="31" t="s">
        <v>70</v>
      </c>
      <c r="B122" s="31"/>
      <c r="C122" s="31"/>
      <c r="D122" s="31"/>
      <c r="E122" s="31"/>
      <c r="F122" s="31"/>
      <c r="G122" s="31"/>
      <c r="H122" s="31"/>
    </row>
    <row r="124" customHeight="1" spans="1:2">
      <c r="A124" s="37" t="s">
        <v>71</v>
      </c>
      <c r="B124" s="38"/>
    </row>
    <row r="125" customHeight="1" spans="1:2">
      <c r="A125" s="97" t="s">
        <v>72</v>
      </c>
      <c r="B125" s="100" t="s">
        <v>32</v>
      </c>
    </row>
    <row r="126" customHeight="1" spans="1:2">
      <c r="A126" s="49" t="s">
        <v>73</v>
      </c>
      <c r="B126" s="114">
        <v>0.2</v>
      </c>
    </row>
    <row r="127" customHeight="1" spans="1:2">
      <c r="A127" s="69" t="s">
        <v>74</v>
      </c>
      <c r="B127" s="115">
        <v>0.025</v>
      </c>
    </row>
    <row r="128" customHeight="1" spans="1:2">
      <c r="A128" s="69" t="s">
        <v>75</v>
      </c>
      <c r="B128" s="116">
        <v>0.03</v>
      </c>
    </row>
    <row r="129" customHeight="1" spans="1:2">
      <c r="A129" s="69" t="s">
        <v>76</v>
      </c>
      <c r="B129" s="115">
        <v>0.015</v>
      </c>
    </row>
    <row r="130" customHeight="1" spans="1:2">
      <c r="A130" s="69" t="s">
        <v>77</v>
      </c>
      <c r="B130" s="115">
        <v>0.01</v>
      </c>
    </row>
    <row r="131" customHeight="1" spans="1:2">
      <c r="A131" s="69" t="s">
        <v>78</v>
      </c>
      <c r="B131" s="115">
        <v>0.006</v>
      </c>
    </row>
    <row r="132" customHeight="1" spans="1:2">
      <c r="A132" s="69" t="s">
        <v>79</v>
      </c>
      <c r="B132" s="115">
        <v>0.002</v>
      </c>
    </row>
    <row r="133" customHeight="1" spans="1:2">
      <c r="A133" s="41" t="s">
        <v>80</v>
      </c>
      <c r="B133" s="117">
        <v>0.08</v>
      </c>
    </row>
    <row r="134" customHeight="1" spans="1:2">
      <c r="A134" s="118" t="s">
        <v>81</v>
      </c>
      <c r="B134" s="119">
        <f>SUM(B126:B133)</f>
        <v>0.368</v>
      </c>
    </row>
    <row r="136" customHeight="1" spans="1:4">
      <c r="A136" s="37" t="s">
        <v>82</v>
      </c>
      <c r="B136" s="56"/>
      <c r="C136" s="56"/>
      <c r="D136" s="38"/>
    </row>
    <row r="137" customHeight="1" spans="1:4">
      <c r="A137" s="97" t="s">
        <v>30</v>
      </c>
      <c r="B137" s="98" t="s">
        <v>31</v>
      </c>
      <c r="C137" s="98" t="s">
        <v>32</v>
      </c>
      <c r="D137" s="100" t="s">
        <v>37</v>
      </c>
    </row>
    <row r="138" hidden="1" customHeight="1" spans="1:4">
      <c r="A138" s="49" t="s">
        <v>38</v>
      </c>
      <c r="B138" s="50">
        <f ca="1">F74+E114</f>
        <v>0</v>
      </c>
      <c r="C138" s="120">
        <f>SUM($B$126:$B$132)</f>
        <v>0.288</v>
      </c>
      <c r="D138" s="58">
        <f ca="1">B138*C138</f>
        <v>0</v>
      </c>
    </row>
    <row r="139" hidden="1" customHeight="1" spans="1:4">
      <c r="A139" s="59" t="s">
        <v>39</v>
      </c>
      <c r="B139" s="60">
        <f ca="1">F75+E115</f>
        <v>0</v>
      </c>
      <c r="C139" s="121">
        <f t="shared" ref="C139:C143" si="18">SUM($B$126:$B$132)</f>
        <v>0.288</v>
      </c>
      <c r="D139" s="62">
        <f ca="1" t="shared" ref="D139:D143" si="19">B139*C139</f>
        <v>0</v>
      </c>
    </row>
    <row r="140" customHeight="1" spans="1:4">
      <c r="A140" s="63" t="str">
        <f>A16</f>
        <v>Jardineiro (44h semanais)</v>
      </c>
      <c r="B140" s="64">
        <f>F76+E116</f>
        <v>1743.35138888889</v>
      </c>
      <c r="C140" s="122">
        <f t="shared" si="18"/>
        <v>0.288</v>
      </c>
      <c r="D140" s="66">
        <f t="shared" si="19"/>
        <v>502.0852</v>
      </c>
    </row>
    <row r="141" hidden="1" customHeight="1" spans="1:4">
      <c r="A141" s="39" t="s">
        <v>40</v>
      </c>
      <c r="B141" s="67">
        <f t="shared" ref="B141:B143" si="20">G77+E117</f>
        <v>0</v>
      </c>
      <c r="C141" s="123">
        <f t="shared" si="18"/>
        <v>0.288</v>
      </c>
      <c r="D141" s="40">
        <f t="shared" si="19"/>
        <v>0</v>
      </c>
    </row>
    <row r="142" hidden="1" customHeight="1" spans="1:4">
      <c r="A142" s="69" t="s">
        <v>41</v>
      </c>
      <c r="B142" s="70">
        <f t="shared" si="20"/>
        <v>0</v>
      </c>
      <c r="C142" s="124">
        <f t="shared" si="18"/>
        <v>0.288</v>
      </c>
      <c r="D142" s="72">
        <f t="shared" si="19"/>
        <v>0</v>
      </c>
    </row>
    <row r="143" hidden="1" customHeight="1" spans="1:4">
      <c r="A143" s="41" t="s">
        <v>42</v>
      </c>
      <c r="B143" s="53">
        <f t="shared" si="20"/>
        <v>0</v>
      </c>
      <c r="C143" s="125">
        <f t="shared" si="18"/>
        <v>0.288</v>
      </c>
      <c r="D143" s="42">
        <f t="shared" si="19"/>
        <v>0</v>
      </c>
    </row>
    <row r="145" customHeight="1" spans="1:4">
      <c r="A145" s="37" t="s">
        <v>83</v>
      </c>
      <c r="B145" s="56"/>
      <c r="C145" s="56"/>
      <c r="D145" s="38"/>
    </row>
    <row r="146" customHeight="1" spans="1:4">
      <c r="A146" s="97" t="s">
        <v>30</v>
      </c>
      <c r="B146" s="98" t="s">
        <v>31</v>
      </c>
      <c r="C146" s="98" t="s">
        <v>32</v>
      </c>
      <c r="D146" s="100" t="s">
        <v>37</v>
      </c>
    </row>
    <row r="147" hidden="1" customHeight="1" spans="1:4">
      <c r="A147" s="49" t="s">
        <v>38</v>
      </c>
      <c r="B147" s="50">
        <f ca="1">F74+E114</f>
        <v>0</v>
      </c>
      <c r="C147" s="101">
        <f>$B$133</f>
        <v>0.08</v>
      </c>
      <c r="D147" s="58">
        <f ca="1">B147*C147</f>
        <v>0</v>
      </c>
    </row>
    <row r="148" hidden="1" customHeight="1" spans="1:4">
      <c r="A148" s="59" t="s">
        <v>39</v>
      </c>
      <c r="B148" s="60">
        <f ca="1">F75+E115</f>
        <v>0</v>
      </c>
      <c r="C148" s="102">
        <f t="shared" ref="C148:C152" si="21">$B$133</f>
        <v>0.08</v>
      </c>
      <c r="D148" s="62">
        <f ca="1" t="shared" ref="D148:D152" si="22">B148*C148</f>
        <v>0</v>
      </c>
    </row>
    <row r="149" customHeight="1" spans="1:4">
      <c r="A149" s="63" t="str">
        <f>A16</f>
        <v>Jardineiro (44h semanais)</v>
      </c>
      <c r="B149" s="64">
        <f>F76+E116</f>
        <v>1743.35138888889</v>
      </c>
      <c r="C149" s="103">
        <f t="shared" si="21"/>
        <v>0.08</v>
      </c>
      <c r="D149" s="66">
        <f t="shared" si="22"/>
        <v>139.468111111111</v>
      </c>
    </row>
    <row r="150" hidden="1" customHeight="1" spans="1:4">
      <c r="A150" s="39" t="s">
        <v>40</v>
      </c>
      <c r="B150" s="67">
        <f t="shared" ref="B150:B152" si="23">G77+E117</f>
        <v>0</v>
      </c>
      <c r="C150" s="104">
        <f t="shared" si="21"/>
        <v>0.08</v>
      </c>
      <c r="D150" s="40">
        <f t="shared" si="22"/>
        <v>0</v>
      </c>
    </row>
    <row r="151" hidden="1" customHeight="1" spans="1:4">
      <c r="A151" s="69" t="s">
        <v>41</v>
      </c>
      <c r="B151" s="70">
        <f t="shared" si="23"/>
        <v>0</v>
      </c>
      <c r="C151" s="105">
        <f t="shared" si="21"/>
        <v>0.08</v>
      </c>
      <c r="D151" s="72">
        <f t="shared" si="22"/>
        <v>0</v>
      </c>
    </row>
    <row r="152" hidden="1" customHeight="1" spans="1:4">
      <c r="A152" s="41" t="s">
        <v>42</v>
      </c>
      <c r="B152" s="53">
        <f t="shared" si="23"/>
        <v>0</v>
      </c>
      <c r="C152" s="106">
        <f t="shared" si="21"/>
        <v>0.08</v>
      </c>
      <c r="D152" s="42">
        <f t="shared" si="22"/>
        <v>0</v>
      </c>
    </row>
    <row r="154" customHeight="1" spans="1:4">
      <c r="A154" s="37" t="s">
        <v>69</v>
      </c>
      <c r="B154" s="56"/>
      <c r="C154" s="56"/>
      <c r="D154" s="38"/>
    </row>
    <row r="155" customHeight="1" spans="1:4">
      <c r="A155" s="97" t="s">
        <v>30</v>
      </c>
      <c r="B155" s="98" t="s">
        <v>84</v>
      </c>
      <c r="C155" s="98" t="s">
        <v>80</v>
      </c>
      <c r="D155" s="100" t="s">
        <v>58</v>
      </c>
    </row>
    <row r="156" hidden="1" customHeight="1" spans="1:4">
      <c r="A156" s="49" t="s">
        <v>38</v>
      </c>
      <c r="B156" s="50">
        <f ca="1">D138</f>
        <v>0</v>
      </c>
      <c r="C156" s="50">
        <f ca="1">D147</f>
        <v>0</v>
      </c>
      <c r="D156" s="58">
        <f ca="1">B156+C156</f>
        <v>0</v>
      </c>
    </row>
    <row r="157" hidden="1" customHeight="1" spans="1:4">
      <c r="A157" s="59" t="s">
        <v>39</v>
      </c>
      <c r="B157" s="60">
        <f ca="1" t="shared" ref="B157:B161" si="24">D139</f>
        <v>0</v>
      </c>
      <c r="C157" s="60">
        <f ca="1" t="shared" ref="C157:C161" si="25">D148</f>
        <v>0</v>
      </c>
      <c r="D157" s="62">
        <f ca="1" t="shared" ref="D157:D161" si="26">B157+C157</f>
        <v>0</v>
      </c>
    </row>
    <row r="158" customHeight="1" spans="1:4">
      <c r="A158" s="63" t="s">
        <v>53</v>
      </c>
      <c r="B158" s="64">
        <f t="shared" si="24"/>
        <v>502.0852</v>
      </c>
      <c r="C158" s="64">
        <f t="shared" si="25"/>
        <v>139.468111111111</v>
      </c>
      <c r="D158" s="66">
        <f t="shared" si="26"/>
        <v>641.553311111111</v>
      </c>
    </row>
    <row r="159" hidden="1" customHeight="1" spans="1:4">
      <c r="A159" s="39" t="s">
        <v>40</v>
      </c>
      <c r="B159" s="67">
        <f t="shared" si="24"/>
        <v>0</v>
      </c>
      <c r="C159" s="67">
        <f t="shared" si="25"/>
        <v>0</v>
      </c>
      <c r="D159" s="40">
        <f t="shared" si="26"/>
        <v>0</v>
      </c>
    </row>
    <row r="160" hidden="1" customHeight="1" spans="1:4">
      <c r="A160" s="69" t="s">
        <v>41</v>
      </c>
      <c r="B160" s="70">
        <f t="shared" si="24"/>
        <v>0</v>
      </c>
      <c r="C160" s="70">
        <f t="shared" si="25"/>
        <v>0</v>
      </c>
      <c r="D160" s="72">
        <f t="shared" si="26"/>
        <v>0</v>
      </c>
    </row>
    <row r="161" hidden="1" customHeight="1" spans="1:8">
      <c r="A161" s="41" t="s">
        <v>42</v>
      </c>
      <c r="B161" s="53">
        <f t="shared" si="24"/>
        <v>0</v>
      </c>
      <c r="C161" s="53">
        <f t="shared" si="25"/>
        <v>0</v>
      </c>
      <c r="D161" s="42">
        <f t="shared" si="26"/>
        <v>0</v>
      </c>
      <c r="H161" s="33"/>
    </row>
    <row r="163" customHeight="1" spans="1:8">
      <c r="A163" s="35" t="s">
        <v>85</v>
      </c>
      <c r="B163" s="36"/>
      <c r="C163" s="36"/>
      <c r="D163" s="36"/>
      <c r="E163" s="36"/>
      <c r="F163" s="36"/>
      <c r="G163" s="36"/>
      <c r="H163" s="36"/>
    </row>
    <row r="164" ht="72.75" customHeight="1" spans="1:8">
      <c r="A164" s="31" t="s">
        <v>86</v>
      </c>
      <c r="B164" s="31"/>
      <c r="C164" s="31"/>
      <c r="D164" s="31"/>
      <c r="E164" s="31"/>
      <c r="F164" s="31"/>
      <c r="G164" s="31"/>
      <c r="H164" s="31"/>
    </row>
    <row r="166" customHeight="1" spans="1:7">
      <c r="A166" s="33" t="s">
        <v>87</v>
      </c>
      <c r="B166" s="33"/>
      <c r="C166" s="33"/>
      <c r="D166" s="33"/>
      <c r="E166" s="33"/>
      <c r="F166" s="33"/>
      <c r="G166" s="33"/>
    </row>
    <row r="167" ht="36" customHeight="1"/>
    <row r="168" customHeight="1" spans="1:5">
      <c r="A168" s="126" t="s">
        <v>88</v>
      </c>
      <c r="B168" s="127"/>
      <c r="C168" s="127"/>
      <c r="D168" s="127"/>
      <c r="E168" s="128"/>
    </row>
    <row r="169" ht="31.5" spans="1:5">
      <c r="A169" s="129" t="s">
        <v>30</v>
      </c>
      <c r="B169" s="129" t="s">
        <v>89</v>
      </c>
      <c r="C169" s="129" t="s">
        <v>90</v>
      </c>
      <c r="D169" s="130" t="s">
        <v>91</v>
      </c>
      <c r="E169" s="129" t="s">
        <v>92</v>
      </c>
    </row>
    <row r="170" hidden="1" customHeight="1" spans="1:5">
      <c r="A170" s="63" t="s">
        <v>38</v>
      </c>
      <c r="B170" s="64"/>
      <c r="C170" s="131">
        <v>2</v>
      </c>
      <c r="D170" s="131">
        <v>15</v>
      </c>
      <c r="E170" s="66">
        <f t="shared" ref="E170:E175" si="27">B170*C170*D170</f>
        <v>0</v>
      </c>
    </row>
    <row r="171" hidden="1" customHeight="1" spans="1:5">
      <c r="A171" s="63" t="s">
        <v>39</v>
      </c>
      <c r="B171" s="64">
        <f>B170</f>
        <v>0</v>
      </c>
      <c r="C171" s="131">
        <f t="shared" ref="C171:C175" si="28">C170</f>
        <v>2</v>
      </c>
      <c r="D171" s="131">
        <v>15</v>
      </c>
      <c r="E171" s="66">
        <f t="shared" si="27"/>
        <v>0</v>
      </c>
    </row>
    <row r="172" customHeight="1" spans="1:5">
      <c r="A172" s="63" t="str">
        <f>A16</f>
        <v>Jardineiro (44h semanais)</v>
      </c>
      <c r="B172" s="64">
        <f>B171</f>
        <v>0</v>
      </c>
      <c r="C172" s="131">
        <v>0</v>
      </c>
      <c r="D172" s="131">
        <v>0</v>
      </c>
      <c r="E172" s="66">
        <f t="shared" si="27"/>
        <v>0</v>
      </c>
    </row>
    <row r="173" hidden="1" customHeight="1" spans="1:5">
      <c r="A173" s="39" t="s">
        <v>40</v>
      </c>
      <c r="B173" s="67">
        <f>B172</f>
        <v>0</v>
      </c>
      <c r="C173" s="132">
        <f t="shared" si="28"/>
        <v>0</v>
      </c>
      <c r="D173" s="132">
        <v>15</v>
      </c>
      <c r="E173" s="40">
        <f t="shared" si="27"/>
        <v>0</v>
      </c>
    </row>
    <row r="174" hidden="1" customHeight="1" spans="1:5">
      <c r="A174" s="69" t="s">
        <v>41</v>
      </c>
      <c r="B174" s="70">
        <f>B173</f>
        <v>0</v>
      </c>
      <c r="C174" s="133">
        <f t="shared" si="28"/>
        <v>0</v>
      </c>
      <c r="D174" s="133">
        <v>15</v>
      </c>
      <c r="E174" s="72">
        <f t="shared" si="27"/>
        <v>0</v>
      </c>
    </row>
    <row r="175" hidden="1" customHeight="1" spans="1:5">
      <c r="A175" s="41" t="s">
        <v>42</v>
      </c>
      <c r="B175" s="53">
        <f>B174</f>
        <v>0</v>
      </c>
      <c r="C175" s="134">
        <f t="shared" si="28"/>
        <v>0</v>
      </c>
      <c r="D175" s="134">
        <v>22</v>
      </c>
      <c r="E175" s="42">
        <f t="shared" si="27"/>
        <v>0</v>
      </c>
    </row>
    <row r="177" customHeight="1" spans="1:5">
      <c r="A177" s="43" t="s">
        <v>93</v>
      </c>
      <c r="B177" s="44"/>
      <c r="C177" s="44"/>
      <c r="D177" s="44"/>
      <c r="E177" s="45"/>
    </row>
    <row r="178" customHeight="1" spans="1:5">
      <c r="A178" s="97" t="s">
        <v>30</v>
      </c>
      <c r="B178" s="98" t="s">
        <v>31</v>
      </c>
      <c r="C178" s="98" t="s">
        <v>94</v>
      </c>
      <c r="D178" s="98" t="s">
        <v>32</v>
      </c>
      <c r="E178" s="100" t="s">
        <v>95</v>
      </c>
    </row>
    <row r="179" hidden="1" customHeight="1" spans="1:5">
      <c r="A179" s="49" t="s">
        <v>38</v>
      </c>
      <c r="B179" s="50">
        <f>B16</f>
        <v>1459.55</v>
      </c>
      <c r="C179" s="57">
        <v>0.5</v>
      </c>
      <c r="D179" s="57">
        <v>0.06</v>
      </c>
      <c r="E179" s="58">
        <f t="shared" ref="E179:E184" si="29">B179*C179*D179</f>
        <v>43.7865</v>
      </c>
    </row>
    <row r="180" hidden="1" customHeight="1" spans="1:5">
      <c r="A180" s="59" t="s">
        <v>39</v>
      </c>
      <c r="B180" s="60">
        <f>B16</f>
        <v>1459.55</v>
      </c>
      <c r="C180" s="61">
        <v>0.5</v>
      </c>
      <c r="D180" s="61">
        <v>0.06</v>
      </c>
      <c r="E180" s="62">
        <f t="shared" si="29"/>
        <v>43.7865</v>
      </c>
    </row>
    <row r="181" customHeight="1" spans="1:5">
      <c r="A181" s="63" t="str">
        <f>A16</f>
        <v>Jardineiro (44h semanais)</v>
      </c>
      <c r="B181" s="64">
        <f>B16</f>
        <v>1459.55</v>
      </c>
      <c r="C181" s="65">
        <v>1</v>
      </c>
      <c r="D181" s="65">
        <v>0.06</v>
      </c>
      <c r="E181" s="66">
        <v>0</v>
      </c>
    </row>
    <row r="182" hidden="1" customHeight="1" spans="1:5">
      <c r="A182" s="39" t="s">
        <v>40</v>
      </c>
      <c r="B182" s="67">
        <f>B17</f>
        <v>0</v>
      </c>
      <c r="C182" s="68">
        <v>0.5</v>
      </c>
      <c r="D182" s="68">
        <v>0.06</v>
      </c>
      <c r="E182" s="40">
        <f t="shared" si="29"/>
        <v>0</v>
      </c>
    </row>
    <row r="183" hidden="1" customHeight="1" spans="1:5">
      <c r="A183" s="69" t="s">
        <v>41</v>
      </c>
      <c r="B183" s="70">
        <f>B17</f>
        <v>0</v>
      </c>
      <c r="C183" s="71">
        <v>0.5</v>
      </c>
      <c r="D183" s="71">
        <v>0.06</v>
      </c>
      <c r="E183" s="72">
        <f t="shared" si="29"/>
        <v>0</v>
      </c>
    </row>
    <row r="184" hidden="1" customHeight="1" spans="1:5">
      <c r="A184" s="41" t="s">
        <v>42</v>
      </c>
      <c r="B184" s="53">
        <f>B17</f>
        <v>0</v>
      </c>
      <c r="C184" s="73">
        <v>1</v>
      </c>
      <c r="D184" s="73">
        <v>0.06</v>
      </c>
      <c r="E184" s="42">
        <f t="shared" si="29"/>
        <v>0</v>
      </c>
    </row>
    <row r="186" customHeight="1" spans="1:4">
      <c r="A186" s="37" t="s">
        <v>96</v>
      </c>
      <c r="B186" s="56"/>
      <c r="C186" s="56"/>
      <c r="D186" s="38"/>
    </row>
    <row r="187" customHeight="1" spans="1:4">
      <c r="A187" s="97" t="s">
        <v>30</v>
      </c>
      <c r="B187" s="98" t="s">
        <v>92</v>
      </c>
      <c r="C187" s="98" t="s">
        <v>97</v>
      </c>
      <c r="D187" s="100" t="s">
        <v>98</v>
      </c>
    </row>
    <row r="188" hidden="1" customHeight="1" spans="1:4">
      <c r="A188" s="49" t="s">
        <v>38</v>
      </c>
      <c r="B188" s="50">
        <f t="shared" ref="B188:B193" si="30">E170</f>
        <v>0</v>
      </c>
      <c r="C188" s="50">
        <f t="shared" ref="C188:C193" si="31">E179</f>
        <v>43.7865</v>
      </c>
      <c r="D188" s="58">
        <f>B188-C188</f>
        <v>-43.7865</v>
      </c>
    </row>
    <row r="189" hidden="1" customHeight="1" spans="1:4">
      <c r="A189" s="59" t="s">
        <v>39</v>
      </c>
      <c r="B189" s="60">
        <f t="shared" si="30"/>
        <v>0</v>
      </c>
      <c r="C189" s="60">
        <f t="shared" si="31"/>
        <v>43.7865</v>
      </c>
      <c r="D189" s="62">
        <f t="shared" ref="D189:D193" si="32">B189-C189</f>
        <v>-43.7865</v>
      </c>
    </row>
    <row r="190" customHeight="1" spans="1:4">
      <c r="A190" s="63" t="str">
        <f>A16</f>
        <v>Jardineiro (44h semanais)</v>
      </c>
      <c r="B190" s="64">
        <f t="shared" si="30"/>
        <v>0</v>
      </c>
      <c r="C190" s="64">
        <f t="shared" si="31"/>
        <v>0</v>
      </c>
      <c r="D190" s="66">
        <f t="shared" si="32"/>
        <v>0</v>
      </c>
    </row>
    <row r="191" hidden="1" customHeight="1" spans="1:4">
      <c r="A191" s="39" t="s">
        <v>40</v>
      </c>
      <c r="B191" s="67">
        <f t="shared" si="30"/>
        <v>0</v>
      </c>
      <c r="C191" s="67">
        <f t="shared" si="31"/>
        <v>0</v>
      </c>
      <c r="D191" s="40">
        <f t="shared" si="32"/>
        <v>0</v>
      </c>
    </row>
    <row r="192" hidden="1" customHeight="1" spans="1:4">
      <c r="A192" s="69" t="s">
        <v>41</v>
      </c>
      <c r="B192" s="70">
        <f t="shared" si="30"/>
        <v>0</v>
      </c>
      <c r="C192" s="70">
        <f t="shared" si="31"/>
        <v>0</v>
      </c>
      <c r="D192" s="72">
        <f t="shared" si="32"/>
        <v>0</v>
      </c>
    </row>
    <row r="193" hidden="1" customHeight="1" spans="1:8">
      <c r="A193" s="41" t="s">
        <v>42</v>
      </c>
      <c r="B193" s="53">
        <f t="shared" si="30"/>
        <v>0</v>
      </c>
      <c r="C193" s="53">
        <f t="shared" si="31"/>
        <v>0</v>
      </c>
      <c r="D193" s="42">
        <f t="shared" si="32"/>
        <v>0</v>
      </c>
      <c r="H193" s="33"/>
    </row>
    <row r="195" customHeight="1" spans="1:7">
      <c r="A195" s="33" t="s">
        <v>99</v>
      </c>
      <c r="B195" s="33"/>
      <c r="C195" s="33"/>
      <c r="D195" s="33"/>
      <c r="E195" s="33"/>
      <c r="F195" s="33"/>
      <c r="G195" s="33"/>
    </row>
    <row r="196" ht="31.5" customHeight="1"/>
    <row r="197" customHeight="1" spans="1:4">
      <c r="A197" s="37" t="s">
        <v>99</v>
      </c>
      <c r="B197" s="56"/>
      <c r="C197" s="56"/>
      <c r="D197" s="38"/>
    </row>
    <row r="198" ht="27" customHeight="1" spans="1:4">
      <c r="A198" s="46" t="s">
        <v>30</v>
      </c>
      <c r="B198" s="47" t="s">
        <v>100</v>
      </c>
      <c r="C198" s="76" t="s">
        <v>91</v>
      </c>
      <c r="D198" s="48" t="s">
        <v>37</v>
      </c>
    </row>
    <row r="199" hidden="1" customHeight="1" spans="1:4">
      <c r="A199" s="49" t="s">
        <v>38</v>
      </c>
      <c r="B199" s="50"/>
      <c r="C199" s="135">
        <f>D170</f>
        <v>15</v>
      </c>
      <c r="D199" s="58">
        <f>B199*C199</f>
        <v>0</v>
      </c>
    </row>
    <row r="200" hidden="1" customHeight="1" spans="1:4">
      <c r="A200" s="59" t="s">
        <v>39</v>
      </c>
      <c r="B200" s="60">
        <f>B199</f>
        <v>0</v>
      </c>
      <c r="C200" s="136">
        <f t="shared" ref="C200:C204" si="33">D171</f>
        <v>15</v>
      </c>
      <c r="D200" s="62">
        <f t="shared" ref="D200:D204" si="34">B200*C200</f>
        <v>0</v>
      </c>
    </row>
    <row r="201" customHeight="1" spans="1:4">
      <c r="A201" s="63" t="str">
        <f>A16</f>
        <v>Jardineiro (44h semanais)</v>
      </c>
      <c r="B201" s="64">
        <v>26</v>
      </c>
      <c r="C201" s="131">
        <v>22</v>
      </c>
      <c r="D201" s="66">
        <f t="shared" si="34"/>
        <v>572</v>
      </c>
    </row>
    <row r="202" hidden="1" customHeight="1" spans="1:4">
      <c r="A202" s="39" t="s">
        <v>40</v>
      </c>
      <c r="B202" s="67">
        <f>B201</f>
        <v>26</v>
      </c>
      <c r="C202" s="132">
        <f t="shared" si="33"/>
        <v>15</v>
      </c>
      <c r="D202" s="40">
        <f t="shared" si="34"/>
        <v>390</v>
      </c>
    </row>
    <row r="203" hidden="1" customHeight="1" spans="1:4">
      <c r="A203" s="69" t="s">
        <v>41</v>
      </c>
      <c r="B203" s="70">
        <f>B202</f>
        <v>26</v>
      </c>
      <c r="C203" s="133">
        <f t="shared" si="33"/>
        <v>15</v>
      </c>
      <c r="D203" s="72">
        <f t="shared" si="34"/>
        <v>390</v>
      </c>
    </row>
    <row r="204" hidden="1" customHeight="1" spans="1:4">
      <c r="A204" s="41" t="s">
        <v>42</v>
      </c>
      <c r="B204" s="53">
        <f>B203</f>
        <v>26</v>
      </c>
      <c r="C204" s="134">
        <f t="shared" si="33"/>
        <v>22</v>
      </c>
      <c r="D204" s="42">
        <f t="shared" si="34"/>
        <v>572</v>
      </c>
    </row>
    <row r="206" customHeight="1" spans="1:4">
      <c r="A206" s="37" t="s">
        <v>101</v>
      </c>
      <c r="B206" s="56"/>
      <c r="C206" s="56"/>
      <c r="D206" s="38"/>
    </row>
    <row r="207" ht="27" customHeight="1" spans="1:4">
      <c r="A207" s="97" t="s">
        <v>30</v>
      </c>
      <c r="B207" s="98" t="s">
        <v>31</v>
      </c>
      <c r="C207" s="98" t="s">
        <v>32</v>
      </c>
      <c r="D207" s="100" t="s">
        <v>95</v>
      </c>
    </row>
    <row r="208" ht="27" customHeight="1" spans="1:4">
      <c r="A208" s="49" t="str">
        <f>A16</f>
        <v>Jardineiro (44h semanais)</v>
      </c>
      <c r="B208" s="50">
        <f>D201</f>
        <v>572</v>
      </c>
      <c r="C208" s="57">
        <v>0.01</v>
      </c>
      <c r="D208" s="58">
        <f>B208*C208</f>
        <v>5.72</v>
      </c>
    </row>
    <row r="209" hidden="1" customHeight="1" spans="1:4">
      <c r="A209" s="69" t="s">
        <v>39</v>
      </c>
      <c r="B209" s="70">
        <f t="shared" ref="B209:B213" si="35">D200</f>
        <v>0</v>
      </c>
      <c r="C209" s="71">
        <f>C208</f>
        <v>0.01</v>
      </c>
      <c r="D209" s="72">
        <f t="shared" ref="D209:D213" si="36">B209*C209</f>
        <v>0</v>
      </c>
    </row>
    <row r="210" hidden="1" customHeight="1" spans="1:4">
      <c r="A210" s="69" t="str">
        <f>A16</f>
        <v>Jardineiro (44h semanais)</v>
      </c>
      <c r="B210" s="70">
        <f>0</f>
        <v>0</v>
      </c>
      <c r="C210" s="71">
        <f>C209</f>
        <v>0.01</v>
      </c>
      <c r="D210" s="72">
        <f t="shared" si="36"/>
        <v>0</v>
      </c>
    </row>
    <row r="211" hidden="1" customHeight="1" spans="1:4">
      <c r="A211" s="69" t="s">
        <v>40</v>
      </c>
      <c r="B211" s="70">
        <f t="shared" si="35"/>
        <v>390</v>
      </c>
      <c r="C211" s="71">
        <f>C210</f>
        <v>0.01</v>
      </c>
      <c r="D211" s="72">
        <f t="shared" si="36"/>
        <v>3.9</v>
      </c>
    </row>
    <row r="212" hidden="1" customHeight="1" spans="1:4">
      <c r="A212" s="69" t="s">
        <v>41</v>
      </c>
      <c r="B212" s="70">
        <f t="shared" si="35"/>
        <v>390</v>
      </c>
      <c r="C212" s="71">
        <f>C211</f>
        <v>0.01</v>
      </c>
      <c r="D212" s="72">
        <f t="shared" si="36"/>
        <v>3.9</v>
      </c>
    </row>
    <row r="213" hidden="1" customHeight="1" spans="1:4">
      <c r="A213" s="41" t="s">
        <v>42</v>
      </c>
      <c r="B213" s="53">
        <f t="shared" si="35"/>
        <v>572</v>
      </c>
      <c r="C213" s="73">
        <f>C212</f>
        <v>0.01</v>
      </c>
      <c r="D213" s="42">
        <f t="shared" si="36"/>
        <v>5.72</v>
      </c>
    </row>
    <row r="215" customHeight="1" spans="1:4">
      <c r="A215" s="37" t="s">
        <v>102</v>
      </c>
      <c r="B215" s="56"/>
      <c r="C215" s="56"/>
      <c r="D215" s="38"/>
    </row>
    <row r="216" customHeight="1" spans="1:4">
      <c r="A216" s="97" t="s">
        <v>30</v>
      </c>
      <c r="B216" s="98" t="s">
        <v>92</v>
      </c>
      <c r="C216" s="98" t="s">
        <v>95</v>
      </c>
      <c r="D216" s="100" t="s">
        <v>98</v>
      </c>
    </row>
    <row r="217" hidden="1" customHeight="1" spans="1:4">
      <c r="A217" s="49" t="s">
        <v>38</v>
      </c>
      <c r="B217" s="50">
        <f>D199</f>
        <v>0</v>
      </c>
      <c r="C217" s="50">
        <f>D208</f>
        <v>5.72</v>
      </c>
      <c r="D217" s="58">
        <f>B217-C217</f>
        <v>-5.72</v>
      </c>
    </row>
    <row r="218" hidden="1" customHeight="1" spans="1:4">
      <c r="A218" s="59" t="s">
        <v>39</v>
      </c>
      <c r="B218" s="60">
        <f t="shared" ref="B218:B222" si="37">D200</f>
        <v>0</v>
      </c>
      <c r="C218" s="60">
        <f t="shared" ref="C218:C222" si="38">D209</f>
        <v>0</v>
      </c>
      <c r="D218" s="62">
        <f t="shared" ref="D218:D222" si="39">B218-C218</f>
        <v>0</v>
      </c>
    </row>
    <row r="219" customHeight="1" spans="1:4">
      <c r="A219" s="63" t="str">
        <f>A16</f>
        <v>Jardineiro (44h semanais)</v>
      </c>
      <c r="B219" s="64">
        <f t="shared" si="37"/>
        <v>572</v>
      </c>
      <c r="C219" s="64">
        <f>D208</f>
        <v>5.72</v>
      </c>
      <c r="D219" s="66">
        <f t="shared" si="39"/>
        <v>566.28</v>
      </c>
    </row>
    <row r="220" hidden="1" customHeight="1" spans="1:4">
      <c r="A220" s="39" t="s">
        <v>40</v>
      </c>
      <c r="B220" s="67">
        <f t="shared" si="37"/>
        <v>390</v>
      </c>
      <c r="C220" s="67">
        <f t="shared" si="38"/>
        <v>3.9</v>
      </c>
      <c r="D220" s="40">
        <f t="shared" si="39"/>
        <v>386.1</v>
      </c>
    </row>
    <row r="221" hidden="1" customHeight="1" spans="1:4">
      <c r="A221" s="69" t="s">
        <v>41</v>
      </c>
      <c r="B221" s="70">
        <f t="shared" si="37"/>
        <v>390</v>
      </c>
      <c r="C221" s="70">
        <f t="shared" si="38"/>
        <v>3.9</v>
      </c>
      <c r="D221" s="72">
        <f t="shared" si="39"/>
        <v>386.1</v>
      </c>
    </row>
    <row r="222" hidden="1" customHeight="1" spans="1:8">
      <c r="A222" s="41" t="s">
        <v>42</v>
      </c>
      <c r="B222" s="53">
        <f t="shared" si="37"/>
        <v>572</v>
      </c>
      <c r="C222" s="53">
        <f t="shared" si="38"/>
        <v>5.72</v>
      </c>
      <c r="D222" s="42">
        <f t="shared" si="39"/>
        <v>566.28</v>
      </c>
      <c r="H222" s="33"/>
    </row>
    <row r="224" ht="51.75" customHeight="1" spans="1:8">
      <c r="A224" s="27" t="s">
        <v>103</v>
      </c>
      <c r="B224" s="27"/>
      <c r="C224" s="27"/>
      <c r="D224" s="27"/>
      <c r="E224" s="27"/>
      <c r="F224" s="27"/>
      <c r="G224" s="27"/>
      <c r="H224" s="27"/>
    </row>
    <row r="226" customHeight="1" spans="1:4">
      <c r="A226" s="137" t="s">
        <v>104</v>
      </c>
      <c r="B226" s="138"/>
      <c r="C226" s="138"/>
      <c r="D226" s="139"/>
    </row>
    <row r="227" customHeight="1" spans="1:4">
      <c r="A227" s="140" t="s">
        <v>30</v>
      </c>
      <c r="B227" s="129" t="s">
        <v>37</v>
      </c>
      <c r="C227" s="129" t="s">
        <v>105</v>
      </c>
      <c r="D227" s="141" t="s">
        <v>98</v>
      </c>
    </row>
    <row r="228" hidden="1" customHeight="1" spans="1:4">
      <c r="A228" s="142" t="s">
        <v>38</v>
      </c>
      <c r="B228" s="143"/>
      <c r="C228" s="143"/>
      <c r="D228" s="143"/>
    </row>
    <row r="229" hidden="1" customHeight="1" spans="1:4">
      <c r="A229" s="144" t="s">
        <v>39</v>
      </c>
      <c r="B229" s="145"/>
      <c r="C229" s="145"/>
      <c r="D229" s="145"/>
    </row>
    <row r="230" customHeight="1" spans="1:4">
      <c r="A230" s="146" t="str">
        <f>A16</f>
        <v>Jardineiro (44h semanais)</v>
      </c>
      <c r="B230" s="147">
        <v>100</v>
      </c>
      <c r="C230" s="147">
        <v>1</v>
      </c>
      <c r="D230" s="148">
        <f>B230*C230</f>
        <v>100</v>
      </c>
    </row>
    <row r="231" customHeight="1" spans="2:4">
      <c r="B231" s="149"/>
      <c r="C231" s="149"/>
      <c r="D231" s="150"/>
    </row>
    <row r="232" ht="51.75" customHeight="1" spans="1:8">
      <c r="A232" s="27" t="s">
        <v>106</v>
      </c>
      <c r="B232" s="27"/>
      <c r="C232" s="27"/>
      <c r="D232" s="27"/>
      <c r="E232" s="27"/>
      <c r="F232" s="27"/>
      <c r="G232" s="27"/>
      <c r="H232" s="27"/>
    </row>
    <row r="234" customHeight="1" spans="1:4">
      <c r="A234" s="37" t="s">
        <v>107</v>
      </c>
      <c r="B234" s="56"/>
      <c r="C234" s="56"/>
      <c r="D234" s="38"/>
    </row>
    <row r="235" customHeight="1" spans="1:4">
      <c r="A235" s="97" t="s">
        <v>30</v>
      </c>
      <c r="B235" s="98" t="s">
        <v>37</v>
      </c>
      <c r="C235" s="98" t="s">
        <v>105</v>
      </c>
      <c r="D235" s="100" t="s">
        <v>98</v>
      </c>
    </row>
    <row r="236" hidden="1" customHeight="1" spans="1:4">
      <c r="A236" s="49" t="s">
        <v>38</v>
      </c>
      <c r="B236" s="50"/>
      <c r="C236" s="50"/>
      <c r="D236" s="58"/>
    </row>
    <row r="237" hidden="1" customHeight="1" spans="1:4">
      <c r="A237" s="59" t="s">
        <v>39</v>
      </c>
      <c r="B237" s="60"/>
      <c r="C237" s="60"/>
      <c r="D237" s="62"/>
    </row>
    <row r="238" customHeight="1" spans="1:4">
      <c r="A238" s="63" t="str">
        <f>A16</f>
        <v>Jardineiro (44h semanais)</v>
      </c>
      <c r="B238" s="64">
        <v>47.11</v>
      </c>
      <c r="C238" s="64">
        <v>1</v>
      </c>
      <c r="D238" s="66">
        <f>B238*C238</f>
        <v>47.11</v>
      </c>
    </row>
    <row r="239" hidden="1" customHeight="1" spans="1:4">
      <c r="A239" s="39" t="s">
        <v>40</v>
      </c>
      <c r="B239" s="67"/>
      <c r="C239" s="67"/>
      <c r="D239" s="40"/>
    </row>
    <row r="240" hidden="1" customHeight="1" spans="1:4">
      <c r="A240" s="69" t="s">
        <v>41</v>
      </c>
      <c r="B240" s="70"/>
      <c r="C240" s="70"/>
      <c r="D240" s="72"/>
    </row>
    <row r="241" hidden="1" customHeight="1" spans="1:8">
      <c r="A241" s="41" t="s">
        <v>42</v>
      </c>
      <c r="B241" s="53"/>
      <c r="C241" s="53"/>
      <c r="D241" s="42"/>
      <c r="H241" s="33"/>
    </row>
    <row r="243" ht="46.5" customHeight="1" spans="1:8">
      <c r="A243" s="27" t="s">
        <v>108</v>
      </c>
      <c r="B243" s="27"/>
      <c r="C243" s="27"/>
      <c r="D243" s="27"/>
      <c r="E243" s="27"/>
      <c r="F243" s="27"/>
      <c r="G243" s="27"/>
      <c r="H243" s="27"/>
    </row>
    <row r="245" customHeight="1" spans="1:4">
      <c r="A245" s="37" t="s">
        <v>109</v>
      </c>
      <c r="B245" s="56"/>
      <c r="C245" s="56"/>
      <c r="D245" s="38"/>
    </row>
    <row r="246" customHeight="1" spans="1:4">
      <c r="A246" s="97" t="s">
        <v>30</v>
      </c>
      <c r="B246" s="98" t="s">
        <v>37</v>
      </c>
      <c r="C246" s="98" t="s">
        <v>105</v>
      </c>
      <c r="D246" s="100" t="s">
        <v>98</v>
      </c>
    </row>
    <row r="247" hidden="1" customHeight="1" spans="1:4">
      <c r="A247" s="49" t="s">
        <v>38</v>
      </c>
      <c r="B247" s="50"/>
      <c r="C247" s="50"/>
      <c r="D247" s="58"/>
    </row>
    <row r="248" hidden="1" customHeight="1" spans="1:4">
      <c r="A248" s="59" t="s">
        <v>39</v>
      </c>
      <c r="B248" s="60"/>
      <c r="C248" s="60"/>
      <c r="D248" s="62"/>
    </row>
    <row r="249" customHeight="1" spans="1:4">
      <c r="A249" s="63" t="str">
        <f>A16</f>
        <v>Jardineiro (44h semanais)</v>
      </c>
      <c r="B249" s="64">
        <v>246.47</v>
      </c>
      <c r="C249" s="64">
        <f>6/12</f>
        <v>0.5</v>
      </c>
      <c r="D249" s="66">
        <f>B249*C249</f>
        <v>123.235</v>
      </c>
    </row>
    <row r="250" customHeight="1" spans="2:4">
      <c r="B250" s="149"/>
      <c r="C250" s="149"/>
      <c r="D250" s="150"/>
    </row>
    <row r="251" ht="46.5" customHeight="1" spans="1:8">
      <c r="A251" s="27" t="s">
        <v>110</v>
      </c>
      <c r="B251" s="27"/>
      <c r="C251" s="27"/>
      <c r="D251" s="27"/>
      <c r="E251" s="27"/>
      <c r="F251" s="27"/>
      <c r="G251" s="27"/>
      <c r="H251" s="27"/>
    </row>
    <row r="253" customHeight="1" spans="1:4">
      <c r="A253" s="37" t="s">
        <v>111</v>
      </c>
      <c r="B253" s="56"/>
      <c r="C253" s="56"/>
      <c r="D253" s="38"/>
    </row>
    <row r="254" customHeight="1" spans="1:4">
      <c r="A254" s="97" t="s">
        <v>30</v>
      </c>
      <c r="B254" s="98" t="s">
        <v>37</v>
      </c>
      <c r="C254" s="98" t="s">
        <v>105</v>
      </c>
      <c r="D254" s="100" t="s">
        <v>98</v>
      </c>
    </row>
    <row r="255" hidden="1" customHeight="1" spans="1:4">
      <c r="A255" s="49" t="s">
        <v>38</v>
      </c>
      <c r="B255" s="50"/>
      <c r="C255" s="50"/>
      <c r="D255" s="58"/>
    </row>
    <row r="256" hidden="1" customHeight="1" spans="1:4">
      <c r="A256" s="59" t="s">
        <v>39</v>
      </c>
      <c r="B256" s="60"/>
      <c r="C256" s="60"/>
      <c r="D256" s="62"/>
    </row>
    <row r="257" customHeight="1" spans="1:4">
      <c r="A257" s="63" t="str">
        <f>A16</f>
        <v>Jardineiro (44h semanais)</v>
      </c>
      <c r="B257" s="64">
        <f>B16*3</f>
        <v>4378.65</v>
      </c>
      <c r="C257" s="64">
        <f>1/60</f>
        <v>0.0166666666666667</v>
      </c>
      <c r="D257" s="66">
        <f>B257*C257</f>
        <v>72.9775</v>
      </c>
    </row>
    <row r="258" hidden="1" customHeight="1" spans="1:4">
      <c r="A258" s="39" t="s">
        <v>40</v>
      </c>
      <c r="B258" s="67"/>
      <c r="C258" s="67"/>
      <c r="D258" s="40"/>
    </row>
    <row r="259" hidden="1" customHeight="1" spans="1:4">
      <c r="A259" s="69" t="s">
        <v>41</v>
      </c>
      <c r="B259" s="70"/>
      <c r="C259" s="70"/>
      <c r="D259" s="72"/>
    </row>
    <row r="260" hidden="1" customHeight="1" spans="1:8">
      <c r="A260" s="41" t="s">
        <v>42</v>
      </c>
      <c r="B260" s="53"/>
      <c r="C260" s="53"/>
      <c r="D260" s="42"/>
      <c r="H260" s="19"/>
    </row>
    <row r="262" customHeight="1" spans="1:8">
      <c r="A262" s="84" t="s">
        <v>85</v>
      </c>
      <c r="B262" s="85"/>
      <c r="C262" s="85"/>
      <c r="D262" s="85"/>
      <c r="E262" s="85"/>
      <c r="F262" s="85"/>
      <c r="G262" s="85"/>
      <c r="H262" s="86"/>
    </row>
    <row r="263" s="27" customFormat="1" ht="43.5" customHeight="1" spans="1:8">
      <c r="A263" s="151" t="s">
        <v>30</v>
      </c>
      <c r="B263" s="99" t="s">
        <v>112</v>
      </c>
      <c r="C263" s="99" t="s">
        <v>113</v>
      </c>
      <c r="D263" s="99" t="s">
        <v>114</v>
      </c>
      <c r="E263" s="99" t="s">
        <v>115</v>
      </c>
      <c r="F263" s="99" t="s">
        <v>116</v>
      </c>
      <c r="G263" s="99" t="s">
        <v>117</v>
      </c>
      <c r="H263" s="152" t="s">
        <v>58</v>
      </c>
    </row>
    <row r="264" hidden="1" customHeight="1" spans="1:8">
      <c r="A264" s="153" t="s">
        <v>38</v>
      </c>
      <c r="B264" s="50">
        <f>D188</f>
        <v>-43.7865</v>
      </c>
      <c r="C264" s="50">
        <f>D217</f>
        <v>-5.72</v>
      </c>
      <c r="D264" s="50">
        <f>D236</f>
        <v>0</v>
      </c>
      <c r="E264" s="50">
        <f t="shared" ref="E264:E269" si="40">D255</f>
        <v>0</v>
      </c>
      <c r="F264" s="50">
        <f t="shared" ref="F264:F266" si="41">E255</f>
        <v>0</v>
      </c>
      <c r="G264" s="50">
        <f t="shared" ref="G264:G266" si="42">F255</f>
        <v>0</v>
      </c>
      <c r="H264" s="154">
        <f>SUM(B264:E264)</f>
        <v>-49.5065</v>
      </c>
    </row>
    <row r="265" hidden="1" customHeight="1" spans="1:8">
      <c r="A265" s="144" t="s">
        <v>39</v>
      </c>
      <c r="B265" s="60">
        <f t="shared" ref="B265:B269" si="43">D189</f>
        <v>-43.7865</v>
      </c>
      <c r="C265" s="60">
        <f t="shared" ref="C265:C269" si="44">D218</f>
        <v>0</v>
      </c>
      <c r="D265" s="60">
        <f t="shared" ref="D265:D269" si="45">D237</f>
        <v>0</v>
      </c>
      <c r="E265" s="60">
        <f t="shared" si="40"/>
        <v>0</v>
      </c>
      <c r="F265" s="60">
        <f t="shared" si="41"/>
        <v>0</v>
      </c>
      <c r="G265" s="60">
        <f t="shared" si="42"/>
        <v>0</v>
      </c>
      <c r="H265" s="155">
        <f>SUM(B265:E265)</f>
        <v>-43.7865</v>
      </c>
    </row>
    <row r="266" customHeight="1" spans="1:8">
      <c r="A266" s="156" t="str">
        <f>A16</f>
        <v>Jardineiro (44h semanais)</v>
      </c>
      <c r="B266" s="157">
        <f t="shared" si="43"/>
        <v>0</v>
      </c>
      <c r="C266" s="157">
        <f t="shared" si="44"/>
        <v>566.28</v>
      </c>
      <c r="D266" s="157">
        <f>D230</f>
        <v>100</v>
      </c>
      <c r="E266" s="157">
        <f>D238</f>
        <v>47.11</v>
      </c>
      <c r="F266" s="157">
        <f>D249</f>
        <v>123.235</v>
      </c>
      <c r="G266" s="157">
        <f>D257</f>
        <v>72.9775</v>
      </c>
      <c r="H266" s="158">
        <f>SUM(B266:G266)</f>
        <v>909.6025</v>
      </c>
    </row>
    <row r="267" hidden="1" customHeight="1" spans="1:6">
      <c r="A267" s="39" t="s">
        <v>40</v>
      </c>
      <c r="B267" s="67">
        <f t="shared" si="43"/>
        <v>0</v>
      </c>
      <c r="C267" s="67">
        <f t="shared" si="44"/>
        <v>386.1</v>
      </c>
      <c r="D267" s="67">
        <f t="shared" si="45"/>
        <v>0</v>
      </c>
      <c r="E267" s="67">
        <f t="shared" si="40"/>
        <v>0</v>
      </c>
      <c r="F267" s="40">
        <f t="shared" ref="F267:F269" si="46">SUM(B267:E267)</f>
        <v>386.1</v>
      </c>
    </row>
    <row r="268" hidden="1" customHeight="1" spans="1:6">
      <c r="A268" s="69" t="s">
        <v>41</v>
      </c>
      <c r="B268" s="70">
        <f t="shared" si="43"/>
        <v>0</v>
      </c>
      <c r="C268" s="70">
        <f t="shared" si="44"/>
        <v>386.1</v>
      </c>
      <c r="D268" s="70">
        <f t="shared" si="45"/>
        <v>0</v>
      </c>
      <c r="E268" s="70">
        <f t="shared" si="40"/>
        <v>0</v>
      </c>
      <c r="F268" s="72">
        <f t="shared" si="46"/>
        <v>386.1</v>
      </c>
    </row>
    <row r="269" hidden="1" customHeight="1" spans="1:8">
      <c r="A269" s="41" t="s">
        <v>42</v>
      </c>
      <c r="B269" s="53">
        <f t="shared" si="43"/>
        <v>0</v>
      </c>
      <c r="C269" s="53">
        <f t="shared" si="44"/>
        <v>566.28</v>
      </c>
      <c r="D269" s="53">
        <f t="shared" si="45"/>
        <v>0</v>
      </c>
      <c r="E269" s="53">
        <f t="shared" si="40"/>
        <v>0</v>
      </c>
      <c r="F269" s="42">
        <f t="shared" si="46"/>
        <v>566.28</v>
      </c>
      <c r="H269" s="33"/>
    </row>
    <row r="271" customHeight="1" spans="1:8">
      <c r="A271" s="34" t="s">
        <v>59</v>
      </c>
      <c r="B271" s="34"/>
      <c r="C271" s="34"/>
      <c r="D271" s="34"/>
      <c r="E271" s="34"/>
      <c r="F271" s="34"/>
      <c r="G271" s="34"/>
      <c r="H271" s="34"/>
    </row>
    <row r="273" customHeight="1" spans="1:5">
      <c r="A273" s="43" t="s">
        <v>59</v>
      </c>
      <c r="B273" s="44"/>
      <c r="C273" s="44"/>
      <c r="D273" s="44"/>
      <c r="E273" s="45"/>
    </row>
    <row r="274" customHeight="1" spans="1:5">
      <c r="A274" s="97" t="s">
        <v>30</v>
      </c>
      <c r="B274" s="98" t="s">
        <v>118</v>
      </c>
      <c r="C274" s="98" t="s">
        <v>119</v>
      </c>
      <c r="D274" s="98" t="s">
        <v>120</v>
      </c>
      <c r="E274" s="100" t="s">
        <v>58</v>
      </c>
    </row>
    <row r="275" hidden="1" customHeight="1" spans="1:5">
      <c r="A275" s="49" t="s">
        <v>38</v>
      </c>
      <c r="B275" s="50">
        <f ca="1" t="shared" ref="B275:B280" si="47">E114</f>
        <v>0</v>
      </c>
      <c r="C275" s="50">
        <f ca="1" t="shared" ref="C275:C280" si="48">D156</f>
        <v>0</v>
      </c>
      <c r="D275" s="50">
        <f>H264</f>
        <v>-49.5065</v>
      </c>
      <c r="E275" s="58">
        <f ca="1" t="shared" ref="E275:E280" si="49">SUM(B275:D275)</f>
        <v>0</v>
      </c>
    </row>
    <row r="276" hidden="1" customHeight="1" spans="1:5">
      <c r="A276" s="59" t="s">
        <v>39</v>
      </c>
      <c r="B276" s="60">
        <f ca="1" t="shared" si="47"/>
        <v>0</v>
      </c>
      <c r="C276" s="60">
        <f ca="1" t="shared" si="48"/>
        <v>0</v>
      </c>
      <c r="D276" s="60">
        <f>H265</f>
        <v>-43.7865</v>
      </c>
      <c r="E276" s="62">
        <f ca="1" t="shared" si="49"/>
        <v>0</v>
      </c>
    </row>
    <row r="277" customHeight="1" spans="1:5">
      <c r="A277" s="159" t="str">
        <f>A16</f>
        <v>Jardineiro (44h semanais)</v>
      </c>
      <c r="B277" s="160">
        <f t="shared" si="47"/>
        <v>283.801388888889</v>
      </c>
      <c r="C277" s="160">
        <f t="shared" si="48"/>
        <v>641.553311111111</v>
      </c>
      <c r="D277" s="160">
        <f>H266</f>
        <v>909.6025</v>
      </c>
      <c r="E277" s="161">
        <f t="shared" si="49"/>
        <v>1834.9572</v>
      </c>
    </row>
    <row r="278" hidden="1" customHeight="1" spans="1:5">
      <c r="A278" s="39" t="s">
        <v>40</v>
      </c>
      <c r="B278" s="67">
        <f t="shared" si="47"/>
        <v>0</v>
      </c>
      <c r="C278" s="67">
        <f t="shared" si="48"/>
        <v>0</v>
      </c>
      <c r="D278" s="67">
        <f t="shared" ref="D278:D280" si="50">F267</f>
        <v>386.1</v>
      </c>
      <c r="E278" s="40">
        <f t="shared" si="49"/>
        <v>386.1</v>
      </c>
    </row>
    <row r="279" hidden="1" customHeight="1" spans="1:5">
      <c r="A279" s="69" t="s">
        <v>41</v>
      </c>
      <c r="B279" s="70">
        <f t="shared" si="47"/>
        <v>0</v>
      </c>
      <c r="C279" s="70">
        <f t="shared" si="48"/>
        <v>0</v>
      </c>
      <c r="D279" s="70">
        <f t="shared" si="50"/>
        <v>386.1</v>
      </c>
      <c r="E279" s="72">
        <f t="shared" si="49"/>
        <v>386.1</v>
      </c>
    </row>
    <row r="280" hidden="1" customHeight="1" spans="1:8">
      <c r="A280" s="41" t="s">
        <v>42</v>
      </c>
      <c r="B280" s="53">
        <f t="shared" si="47"/>
        <v>0</v>
      </c>
      <c r="C280" s="53">
        <f t="shared" si="48"/>
        <v>0</v>
      </c>
      <c r="D280" s="53">
        <f t="shared" si="50"/>
        <v>566.28</v>
      </c>
      <c r="E280" s="42">
        <f t="shared" si="49"/>
        <v>566.28</v>
      </c>
      <c r="H280" s="33"/>
    </row>
    <row r="282" customHeight="1" spans="1:8">
      <c r="A282" s="34" t="s">
        <v>121</v>
      </c>
      <c r="B282" s="34"/>
      <c r="C282" s="34"/>
      <c r="D282" s="34"/>
      <c r="E282" s="34"/>
      <c r="F282" s="34"/>
      <c r="G282" s="34"/>
      <c r="H282" s="34"/>
    </row>
    <row r="283" ht="53.25" customHeight="1" spans="1:8">
      <c r="A283" s="31" t="s">
        <v>122</v>
      </c>
      <c r="B283" s="31"/>
      <c r="C283" s="31"/>
      <c r="D283" s="31"/>
      <c r="E283" s="31"/>
      <c r="F283" s="31"/>
      <c r="G283" s="31"/>
      <c r="H283" s="31"/>
    </row>
    <row r="285" ht="42.75" customHeight="1" spans="1:2">
      <c r="A285" s="162" t="s">
        <v>123</v>
      </c>
      <c r="B285" s="163"/>
    </row>
    <row r="286" ht="16.5" spans="1:2">
      <c r="A286" s="37" t="s">
        <v>124</v>
      </c>
      <c r="B286" s="38" t="s">
        <v>32</v>
      </c>
    </row>
    <row r="287" ht="31.5" spans="1:2">
      <c r="A287" s="164" t="s">
        <v>125</v>
      </c>
      <c r="B287" s="165">
        <v>1</v>
      </c>
    </row>
    <row r="288" ht="31.5" spans="1:2">
      <c r="A288" s="166" t="s">
        <v>126</v>
      </c>
      <c r="B288" s="167">
        <f>B287*45%</f>
        <v>0.45</v>
      </c>
    </row>
    <row r="289" ht="31.5" spans="1:2">
      <c r="A289" s="166" t="s">
        <v>127</v>
      </c>
      <c r="B289" s="167">
        <f>B287*55%</f>
        <v>0.55</v>
      </c>
    </row>
    <row r="290" ht="32.25" customHeight="1" spans="1:2">
      <c r="A290" s="168" t="s">
        <v>128</v>
      </c>
      <c r="B290" s="169"/>
    </row>
    <row r="291" ht="30" customHeight="1" spans="1:2">
      <c r="A291" s="170" t="s">
        <v>129</v>
      </c>
      <c r="B291" s="171"/>
    </row>
    <row r="292" customHeight="1" spans="1:8">
      <c r="A292" s="37" t="s">
        <v>81</v>
      </c>
      <c r="B292" s="172">
        <f>SUM(B288:B291)</f>
        <v>1</v>
      </c>
      <c r="H292" s="33"/>
    </row>
    <row r="294" customHeight="1" spans="1:8">
      <c r="A294" s="35" t="s">
        <v>130</v>
      </c>
      <c r="B294" s="36"/>
      <c r="C294" s="36"/>
      <c r="D294" s="36"/>
      <c r="E294" s="36"/>
      <c r="F294" s="36"/>
      <c r="G294" s="36"/>
      <c r="H294" s="36"/>
    </row>
    <row r="295" ht="106.5" customHeight="1" spans="1:8">
      <c r="A295" s="31" t="s">
        <v>131</v>
      </c>
      <c r="B295" s="31"/>
      <c r="C295" s="31"/>
      <c r="D295" s="31"/>
      <c r="E295" s="31"/>
      <c r="F295" s="31"/>
      <c r="G295" s="31"/>
      <c r="H295" s="31"/>
    </row>
    <row r="296" ht="15.75"/>
    <row r="297" customHeight="1" spans="1:4">
      <c r="A297" s="37" t="s">
        <v>132</v>
      </c>
      <c r="B297" s="56"/>
      <c r="C297" s="56"/>
      <c r="D297" s="38"/>
    </row>
    <row r="298" ht="30" customHeight="1" spans="1:4">
      <c r="A298" s="97" t="s">
        <v>30</v>
      </c>
      <c r="B298" s="98" t="s">
        <v>31</v>
      </c>
      <c r="C298" s="99" t="s">
        <v>62</v>
      </c>
      <c r="D298" s="100" t="s">
        <v>37</v>
      </c>
    </row>
    <row r="299" hidden="1" customHeight="1" spans="1:4">
      <c r="A299" s="49" t="s">
        <v>38</v>
      </c>
      <c r="B299" s="50">
        <f ca="1">F74+(E275-D138)</f>
        <v>0</v>
      </c>
      <c r="C299" s="77">
        <v>12</v>
      </c>
      <c r="D299" s="58">
        <f ca="1">B299/C299</f>
        <v>0</v>
      </c>
    </row>
    <row r="300" hidden="1" customHeight="1" spans="1:4">
      <c r="A300" s="59" t="s">
        <v>39</v>
      </c>
      <c r="B300" s="60">
        <f ca="1">F75+(E276-D139)</f>
        <v>0</v>
      </c>
      <c r="C300" s="173">
        <f>C299</f>
        <v>12</v>
      </c>
      <c r="D300" s="62">
        <f ca="1" t="shared" ref="D300:D304" si="51">B300/C300</f>
        <v>0</v>
      </c>
    </row>
    <row r="301" customHeight="1" spans="1:4">
      <c r="A301" s="174" t="str">
        <f>A16</f>
        <v>Jardineiro (44h semanais)</v>
      </c>
      <c r="B301" s="160">
        <f>F76+(E277-D140)</f>
        <v>2792.422</v>
      </c>
      <c r="C301" s="175">
        <f>C300</f>
        <v>12</v>
      </c>
      <c r="D301" s="161">
        <f t="shared" si="51"/>
        <v>232.701833333333</v>
      </c>
    </row>
    <row r="302" hidden="1" customHeight="1" spans="1:4">
      <c r="A302" s="39" t="s">
        <v>40</v>
      </c>
      <c r="B302" s="67">
        <f>G77+(E278-D141)</f>
        <v>386.1</v>
      </c>
      <c r="C302" s="91">
        <f>C301</f>
        <v>12</v>
      </c>
      <c r="D302" s="40">
        <f t="shared" si="51"/>
        <v>32.175</v>
      </c>
    </row>
    <row r="303" hidden="1" customHeight="1" spans="1:4">
      <c r="A303" s="69" t="s">
        <v>41</v>
      </c>
      <c r="B303" s="70">
        <f>G78+(E279-D142)</f>
        <v>386.1</v>
      </c>
      <c r="C303" s="79">
        <f>C302</f>
        <v>12</v>
      </c>
      <c r="D303" s="72">
        <f t="shared" si="51"/>
        <v>32.175</v>
      </c>
    </row>
    <row r="304" ht="33" hidden="1" customHeight="1" spans="1:4">
      <c r="A304" s="41" t="s">
        <v>42</v>
      </c>
      <c r="B304" s="53">
        <f>G79+(E280-D143)</f>
        <v>566.28</v>
      </c>
      <c r="C304" s="81">
        <f>C303</f>
        <v>12</v>
      </c>
      <c r="D304" s="42">
        <f t="shared" si="51"/>
        <v>47.19</v>
      </c>
    </row>
    <row r="305" ht="15.75"/>
    <row r="306" ht="25.5" customHeight="1" spans="1:5">
      <c r="A306" s="107" t="s">
        <v>133</v>
      </c>
      <c r="B306" s="108"/>
      <c r="C306" s="108"/>
      <c r="D306" s="109"/>
      <c r="E306" s="12"/>
    </row>
    <row r="307" ht="28.5" customHeight="1" spans="1:4">
      <c r="A307" s="97" t="s">
        <v>30</v>
      </c>
      <c r="B307" s="98" t="s">
        <v>31</v>
      </c>
      <c r="C307" s="176" t="s">
        <v>134</v>
      </c>
      <c r="D307" s="100" t="s">
        <v>37</v>
      </c>
    </row>
    <row r="308" hidden="1" customHeight="1" spans="1:4">
      <c r="A308" s="49" t="s">
        <v>38</v>
      </c>
      <c r="B308" s="50">
        <f ca="1" t="shared" ref="B308:B313" si="52">D147</f>
        <v>0</v>
      </c>
      <c r="C308" s="57">
        <v>0.5</v>
      </c>
      <c r="D308" s="58">
        <f ca="1">B308*C308</f>
        <v>0</v>
      </c>
    </row>
    <row r="309" hidden="1" customHeight="1" spans="1:4">
      <c r="A309" s="59" t="s">
        <v>39</v>
      </c>
      <c r="B309" s="60">
        <f ca="1" t="shared" si="52"/>
        <v>0</v>
      </c>
      <c r="C309" s="61">
        <v>0.5</v>
      </c>
      <c r="D309" s="62">
        <f ca="1" t="shared" ref="D309:D313" si="53">B309*C309</f>
        <v>0</v>
      </c>
    </row>
    <row r="310" customHeight="1" spans="1:4">
      <c r="A310" s="174" t="str">
        <f>A16</f>
        <v>Jardineiro (44h semanais)</v>
      </c>
      <c r="B310" s="160">
        <f t="shared" si="52"/>
        <v>139.468111111111</v>
      </c>
      <c r="C310" s="177">
        <v>0.4</v>
      </c>
      <c r="D310" s="161">
        <f t="shared" si="53"/>
        <v>55.7872444444444</v>
      </c>
    </row>
    <row r="311" hidden="1" customHeight="1" spans="1:4">
      <c r="A311" s="39" t="s">
        <v>40</v>
      </c>
      <c r="B311" s="67">
        <f t="shared" si="52"/>
        <v>0</v>
      </c>
      <c r="C311" s="68">
        <v>0.5</v>
      </c>
      <c r="D311" s="40">
        <f t="shared" si="53"/>
        <v>0</v>
      </c>
    </row>
    <row r="312" hidden="1" customHeight="1" spans="1:4">
      <c r="A312" s="69" t="s">
        <v>41</v>
      </c>
      <c r="B312" s="70">
        <f t="shared" si="52"/>
        <v>0</v>
      </c>
      <c r="C312" s="71">
        <v>0.5</v>
      </c>
      <c r="D312" s="72">
        <f t="shared" si="53"/>
        <v>0</v>
      </c>
    </row>
    <row r="313" hidden="1" customHeight="1" spans="1:4">
      <c r="A313" s="41" t="s">
        <v>42</v>
      </c>
      <c r="B313" s="53">
        <f t="shared" si="52"/>
        <v>0</v>
      </c>
      <c r="C313" s="73">
        <v>0.5</v>
      </c>
      <c r="D313" s="42">
        <f t="shared" si="53"/>
        <v>0</v>
      </c>
    </row>
    <row r="315" customHeight="1" spans="1:4">
      <c r="A315" s="37" t="s">
        <v>135</v>
      </c>
      <c r="B315" s="56"/>
      <c r="C315" s="56"/>
      <c r="D315" s="38"/>
    </row>
    <row r="316" customHeight="1" spans="1:4">
      <c r="A316" s="97" t="s">
        <v>30</v>
      </c>
      <c r="B316" s="98" t="s">
        <v>31</v>
      </c>
      <c r="C316" s="98" t="s">
        <v>32</v>
      </c>
      <c r="D316" s="100" t="s">
        <v>37</v>
      </c>
    </row>
    <row r="317" hidden="1" customHeight="1" spans="1:4">
      <c r="A317" s="49" t="s">
        <v>38</v>
      </c>
      <c r="B317" s="50">
        <f ca="1">D299+D308</f>
        <v>0</v>
      </c>
      <c r="C317" s="101">
        <f>$B$288</f>
        <v>0.45</v>
      </c>
      <c r="D317" s="58">
        <f ca="1">B317*C317</f>
        <v>0</v>
      </c>
    </row>
    <row r="318" hidden="1" customHeight="1" spans="1:4">
      <c r="A318" s="59" t="s">
        <v>39</v>
      </c>
      <c r="B318" s="60">
        <f ca="1" t="shared" ref="B318:B322" si="54">D300+D309</f>
        <v>0</v>
      </c>
      <c r="C318" s="102">
        <f t="shared" ref="C318:C322" si="55">$B$288</f>
        <v>0.45</v>
      </c>
      <c r="D318" s="62">
        <f ca="1" t="shared" ref="D318:D322" si="56">B318*C318</f>
        <v>0</v>
      </c>
    </row>
    <row r="319" customHeight="1" spans="1:4">
      <c r="A319" s="174" t="str">
        <f>A16</f>
        <v>Jardineiro (44h semanais)</v>
      </c>
      <c r="B319" s="160">
        <f t="shared" si="54"/>
        <v>288.489077777778</v>
      </c>
      <c r="C319" s="178">
        <f t="shared" si="55"/>
        <v>0.45</v>
      </c>
      <c r="D319" s="161">
        <f t="shared" si="56"/>
        <v>129.820085</v>
      </c>
    </row>
    <row r="320" hidden="1" customHeight="1" spans="1:4">
      <c r="A320" s="39" t="s">
        <v>40</v>
      </c>
      <c r="B320" s="67">
        <f t="shared" si="54"/>
        <v>32.175</v>
      </c>
      <c r="C320" s="104">
        <f t="shared" si="55"/>
        <v>0.45</v>
      </c>
      <c r="D320" s="40">
        <f t="shared" si="56"/>
        <v>14.47875</v>
      </c>
    </row>
    <row r="321" hidden="1" customHeight="1" spans="1:4">
      <c r="A321" s="69" t="s">
        <v>41</v>
      </c>
      <c r="B321" s="70">
        <f t="shared" si="54"/>
        <v>32.175</v>
      </c>
      <c r="C321" s="105">
        <f t="shared" si="55"/>
        <v>0.45</v>
      </c>
      <c r="D321" s="72">
        <f t="shared" si="56"/>
        <v>14.47875</v>
      </c>
    </row>
    <row r="322" hidden="1" customHeight="1" spans="1:8">
      <c r="A322" s="41" t="s">
        <v>42</v>
      </c>
      <c r="B322" s="53">
        <f t="shared" si="54"/>
        <v>47.19</v>
      </c>
      <c r="C322" s="106">
        <f t="shared" si="55"/>
        <v>0.45</v>
      </c>
      <c r="D322" s="42">
        <f t="shared" si="56"/>
        <v>21.2355</v>
      </c>
      <c r="H322" s="33"/>
    </row>
    <row r="324" customHeight="1" spans="1:8">
      <c r="A324" s="35" t="s">
        <v>136</v>
      </c>
      <c r="B324" s="36"/>
      <c r="C324" s="36"/>
      <c r="D324" s="36"/>
      <c r="E324" s="36"/>
      <c r="F324" s="36"/>
      <c r="G324" s="36"/>
      <c r="H324" s="36"/>
    </row>
    <row r="325" ht="101.25" customHeight="1" spans="1:8">
      <c r="A325" s="31" t="s">
        <v>137</v>
      </c>
      <c r="B325" s="31"/>
      <c r="C325" s="31"/>
      <c r="D325" s="31"/>
      <c r="E325" s="31"/>
      <c r="F325" s="31"/>
      <c r="G325" s="31"/>
      <c r="H325" s="31"/>
    </row>
    <row r="326" ht="15.75"/>
    <row r="327" customHeight="1" spans="1:4">
      <c r="A327" s="37" t="s">
        <v>138</v>
      </c>
      <c r="B327" s="56"/>
      <c r="C327" s="56"/>
      <c r="D327" s="38"/>
    </row>
    <row r="328" ht="33" customHeight="1" spans="1:4">
      <c r="A328" s="97" t="s">
        <v>30</v>
      </c>
      <c r="B328" s="98" t="s">
        <v>31</v>
      </c>
      <c r="C328" s="99" t="s">
        <v>62</v>
      </c>
      <c r="D328" s="100" t="s">
        <v>37</v>
      </c>
    </row>
    <row r="329" hidden="1" customHeight="1" spans="1:4">
      <c r="A329" s="49" t="s">
        <v>38</v>
      </c>
      <c r="B329" s="50">
        <f ca="1">F74+E275</f>
        <v>0</v>
      </c>
      <c r="C329" s="77">
        <v>12</v>
      </c>
      <c r="D329" s="58">
        <f ca="1">B329/C329</f>
        <v>0</v>
      </c>
    </row>
    <row r="330" hidden="1" customHeight="1" spans="1:4">
      <c r="A330" s="59" t="s">
        <v>39</v>
      </c>
      <c r="B330" s="60">
        <f ca="1">F75+E276</f>
        <v>0</v>
      </c>
      <c r="C330" s="173">
        <v>12</v>
      </c>
      <c r="D330" s="62">
        <f ca="1" t="shared" ref="D330:D334" si="57">B330/C330</f>
        <v>0</v>
      </c>
    </row>
    <row r="331" customHeight="1" spans="1:4">
      <c r="A331" s="174" t="str">
        <f>A16</f>
        <v>Jardineiro (44h semanais)</v>
      </c>
      <c r="B331" s="160">
        <f>F76+E277</f>
        <v>3294.5072</v>
      </c>
      <c r="C331" s="175">
        <v>12</v>
      </c>
      <c r="D331" s="161">
        <f t="shared" si="57"/>
        <v>274.542266666667</v>
      </c>
    </row>
    <row r="332" hidden="1" customHeight="1" spans="1:4">
      <c r="A332" s="39" t="s">
        <v>40</v>
      </c>
      <c r="B332" s="67">
        <f>G77+E278</f>
        <v>386.1</v>
      </c>
      <c r="C332" s="91">
        <v>12</v>
      </c>
      <c r="D332" s="40">
        <f t="shared" si="57"/>
        <v>32.175</v>
      </c>
    </row>
    <row r="333" hidden="1" customHeight="1" spans="1:4">
      <c r="A333" s="69" t="s">
        <v>41</v>
      </c>
      <c r="B333" s="70">
        <f>G78+E279</f>
        <v>386.1</v>
      </c>
      <c r="C333" s="79">
        <v>12</v>
      </c>
      <c r="D333" s="72">
        <f t="shared" si="57"/>
        <v>32.175</v>
      </c>
    </row>
    <row r="334" ht="36.75" hidden="1" customHeight="1" spans="1:4">
      <c r="A334" s="41" t="s">
        <v>42</v>
      </c>
      <c r="B334" s="53">
        <f>G79+E280</f>
        <v>566.28</v>
      </c>
      <c r="C334" s="81">
        <v>12</v>
      </c>
      <c r="D334" s="42">
        <f t="shared" si="57"/>
        <v>47.19</v>
      </c>
    </row>
    <row r="335" ht="15.75"/>
    <row r="336" ht="31.5" customHeight="1" spans="1:4">
      <c r="A336" s="107" t="s">
        <v>139</v>
      </c>
      <c r="B336" s="108"/>
      <c r="C336" s="108"/>
      <c r="D336" s="109"/>
    </row>
    <row r="337" ht="34.5" customHeight="1" spans="1:4">
      <c r="A337" s="97" t="s">
        <v>30</v>
      </c>
      <c r="B337" s="98" t="s">
        <v>31</v>
      </c>
      <c r="C337" s="176" t="s">
        <v>134</v>
      </c>
      <c r="D337" s="100" t="s">
        <v>37</v>
      </c>
    </row>
    <row r="338" hidden="1" customHeight="1" spans="1:4">
      <c r="A338" s="49" t="s">
        <v>38</v>
      </c>
      <c r="B338" s="50">
        <f ca="1" t="shared" ref="B338:B343" si="58">D147</f>
        <v>0</v>
      </c>
      <c r="C338" s="57">
        <v>0.5</v>
      </c>
      <c r="D338" s="58">
        <f ca="1">B338*C338</f>
        <v>0</v>
      </c>
    </row>
    <row r="339" hidden="1" customHeight="1" spans="1:4">
      <c r="A339" s="59" t="s">
        <v>39</v>
      </c>
      <c r="B339" s="60">
        <f ca="1" t="shared" si="58"/>
        <v>0</v>
      </c>
      <c r="C339" s="61">
        <v>0.5</v>
      </c>
      <c r="D339" s="62">
        <f ca="1" t="shared" ref="D339:D343" si="59">B339*C339</f>
        <v>0</v>
      </c>
    </row>
    <row r="340" customHeight="1" spans="1:4">
      <c r="A340" s="174" t="str">
        <f>A16</f>
        <v>Jardineiro (44h semanais)</v>
      </c>
      <c r="B340" s="160">
        <f t="shared" si="58"/>
        <v>139.468111111111</v>
      </c>
      <c r="C340" s="177">
        <v>0.4</v>
      </c>
      <c r="D340" s="161">
        <f t="shared" si="59"/>
        <v>55.7872444444444</v>
      </c>
    </row>
    <row r="341" hidden="1" customHeight="1" spans="1:4">
      <c r="A341" s="39" t="s">
        <v>40</v>
      </c>
      <c r="B341" s="67">
        <f t="shared" si="58"/>
        <v>0</v>
      </c>
      <c r="C341" s="68">
        <v>0.5</v>
      </c>
      <c r="D341" s="40">
        <f t="shared" si="59"/>
        <v>0</v>
      </c>
    </row>
    <row r="342" hidden="1" customHeight="1" spans="1:4">
      <c r="A342" s="69" t="s">
        <v>41</v>
      </c>
      <c r="B342" s="70">
        <f t="shared" si="58"/>
        <v>0</v>
      </c>
      <c r="C342" s="71">
        <v>0.5</v>
      </c>
      <c r="D342" s="72">
        <f t="shared" si="59"/>
        <v>0</v>
      </c>
    </row>
    <row r="343" hidden="1" customHeight="1" spans="1:4">
      <c r="A343" s="41" t="s">
        <v>42</v>
      </c>
      <c r="B343" s="53">
        <f t="shared" si="58"/>
        <v>0</v>
      </c>
      <c r="C343" s="73">
        <v>0.5</v>
      </c>
      <c r="D343" s="42">
        <f t="shared" si="59"/>
        <v>0</v>
      </c>
    </row>
    <row r="345" customHeight="1" spans="1:4">
      <c r="A345" s="37" t="s">
        <v>140</v>
      </c>
      <c r="B345" s="56"/>
      <c r="C345" s="56"/>
      <c r="D345" s="38"/>
    </row>
    <row r="346" customHeight="1" spans="1:4">
      <c r="A346" s="97" t="s">
        <v>30</v>
      </c>
      <c r="B346" s="98" t="s">
        <v>31</v>
      </c>
      <c r="C346" s="98" t="s">
        <v>32</v>
      </c>
      <c r="D346" s="100" t="s">
        <v>37</v>
      </c>
    </row>
    <row r="347" hidden="1" customHeight="1" spans="1:4">
      <c r="A347" s="49" t="s">
        <v>38</v>
      </c>
      <c r="B347" s="50">
        <f ca="1">D329+D338</f>
        <v>0</v>
      </c>
      <c r="C347" s="101">
        <f>$B$289</f>
        <v>0.55</v>
      </c>
      <c r="D347" s="58">
        <f ca="1">B347*C347</f>
        <v>0</v>
      </c>
    </row>
    <row r="348" hidden="1" customHeight="1" spans="1:4">
      <c r="A348" s="69" t="s">
        <v>39</v>
      </c>
      <c r="B348" s="70">
        <f ca="1" t="shared" ref="B348:B352" si="60">D330+D339</f>
        <v>0</v>
      </c>
      <c r="C348" s="105">
        <f t="shared" ref="C348:C352" si="61">$B$289</f>
        <v>0.55</v>
      </c>
      <c r="D348" s="72">
        <f ca="1" t="shared" ref="D348:D352" si="62">B348*C348</f>
        <v>0</v>
      </c>
    </row>
    <row r="349" customHeight="1" spans="1:4">
      <c r="A349" s="41" t="str">
        <f>A16</f>
        <v>Jardineiro (44h semanais)</v>
      </c>
      <c r="B349" s="53">
        <f t="shared" si="60"/>
        <v>330.329511111111</v>
      </c>
      <c r="C349" s="106">
        <f t="shared" si="61"/>
        <v>0.55</v>
      </c>
      <c r="D349" s="42">
        <f t="shared" si="62"/>
        <v>181.681231111111</v>
      </c>
    </row>
    <row r="350" hidden="1" customHeight="1" spans="1:4">
      <c r="A350" s="49" t="s">
        <v>40</v>
      </c>
      <c r="B350" s="50">
        <f t="shared" si="60"/>
        <v>32.175</v>
      </c>
      <c r="C350" s="101">
        <f t="shared" si="61"/>
        <v>0.55</v>
      </c>
      <c r="D350" s="58">
        <f t="shared" si="62"/>
        <v>17.69625</v>
      </c>
    </row>
    <row r="351" hidden="1" customHeight="1" spans="1:4">
      <c r="A351" s="69" t="s">
        <v>41</v>
      </c>
      <c r="B351" s="70">
        <f t="shared" si="60"/>
        <v>32.175</v>
      </c>
      <c r="C351" s="105">
        <f t="shared" si="61"/>
        <v>0.55</v>
      </c>
      <c r="D351" s="72">
        <f t="shared" si="62"/>
        <v>17.69625</v>
      </c>
    </row>
    <row r="352" hidden="1" customHeight="1" spans="1:8">
      <c r="A352" s="41" t="s">
        <v>42</v>
      </c>
      <c r="B352" s="53">
        <f t="shared" si="60"/>
        <v>47.19</v>
      </c>
      <c r="C352" s="106">
        <f t="shared" si="61"/>
        <v>0.55</v>
      </c>
      <c r="D352" s="42">
        <f t="shared" si="62"/>
        <v>25.9545</v>
      </c>
      <c r="H352" s="33"/>
    </row>
    <row r="354" customHeight="1" spans="1:8">
      <c r="A354" s="35" t="s">
        <v>141</v>
      </c>
      <c r="B354" s="36"/>
      <c r="C354" s="36"/>
      <c r="D354" s="36"/>
      <c r="E354" s="36"/>
      <c r="F354" s="36"/>
      <c r="G354" s="36"/>
      <c r="H354" s="36"/>
    </row>
    <row r="355" ht="75" customHeight="1" spans="1:8">
      <c r="A355" s="179" t="s">
        <v>142</v>
      </c>
      <c r="B355" s="179"/>
      <c r="C355" s="179"/>
      <c r="D355" s="179"/>
      <c r="E355" s="179"/>
      <c r="F355" s="179"/>
      <c r="G355" s="179"/>
      <c r="H355" s="179"/>
    </row>
    <row r="356" ht="20.25" customHeight="1"/>
    <row r="357" customHeight="1" spans="1:5">
      <c r="A357" s="43" t="s">
        <v>143</v>
      </c>
      <c r="B357" s="44"/>
      <c r="C357" s="44"/>
      <c r="D357" s="44"/>
      <c r="E357" s="45"/>
    </row>
    <row r="358" ht="46.5" customHeight="1" spans="1:5">
      <c r="A358" s="97" t="s">
        <v>30</v>
      </c>
      <c r="B358" s="99" t="s">
        <v>144</v>
      </c>
      <c r="C358" s="99" t="s">
        <v>145</v>
      </c>
      <c r="D358" s="99" t="s">
        <v>146</v>
      </c>
      <c r="E358" s="100" t="s">
        <v>37</v>
      </c>
    </row>
    <row r="359" hidden="1" customHeight="1" spans="1:5">
      <c r="A359" s="49" t="s">
        <v>38</v>
      </c>
      <c r="B359" s="180">
        <f ca="1" t="shared" ref="B359:B364" si="63">-D87</f>
        <v>0</v>
      </c>
      <c r="C359" s="180">
        <f ca="1" t="shared" ref="C359:C364" si="64">-D96</f>
        <v>0</v>
      </c>
      <c r="D359" s="180">
        <f ca="1" t="shared" ref="D359:D364" si="65">-E105</f>
        <v>0</v>
      </c>
      <c r="E359" s="181">
        <f ca="1" t="shared" ref="E359:E364" si="66">SUM(B359:D359)</f>
        <v>0</v>
      </c>
    </row>
    <row r="360" hidden="1" customHeight="1" spans="1:5">
      <c r="A360" s="59" t="s">
        <v>39</v>
      </c>
      <c r="B360" s="182">
        <f ca="1" t="shared" si="63"/>
        <v>0</v>
      </c>
      <c r="C360" s="182">
        <f ca="1" t="shared" si="64"/>
        <v>0</v>
      </c>
      <c r="D360" s="182">
        <f ca="1" t="shared" si="65"/>
        <v>0</v>
      </c>
      <c r="E360" s="183">
        <f ca="1" t="shared" si="66"/>
        <v>0</v>
      </c>
    </row>
    <row r="361" customHeight="1" spans="1:5">
      <c r="A361" s="174" t="str">
        <f>A16</f>
        <v>Jardineiro (44h semanais)</v>
      </c>
      <c r="B361" s="184">
        <f t="shared" si="63"/>
        <v>-121.629166666667</v>
      </c>
      <c r="C361" s="184">
        <f t="shared" si="64"/>
        <v>-121.629166666667</v>
      </c>
      <c r="D361" s="184">
        <f t="shared" si="65"/>
        <v>-40.5430555555556</v>
      </c>
      <c r="E361" s="185">
        <f t="shared" si="66"/>
        <v>-283.801388888889</v>
      </c>
    </row>
    <row r="362" hidden="1" customHeight="1" spans="1:5">
      <c r="A362" s="39" t="s">
        <v>40</v>
      </c>
      <c r="B362" s="186">
        <f t="shared" si="63"/>
        <v>0</v>
      </c>
      <c r="C362" s="186">
        <f t="shared" si="64"/>
        <v>0</v>
      </c>
      <c r="D362" s="186">
        <f t="shared" si="65"/>
        <v>0</v>
      </c>
      <c r="E362" s="187">
        <f t="shared" si="66"/>
        <v>0</v>
      </c>
    </row>
    <row r="363" hidden="1" customHeight="1" spans="1:5">
      <c r="A363" s="69" t="s">
        <v>41</v>
      </c>
      <c r="B363" s="188">
        <f t="shared" si="63"/>
        <v>0</v>
      </c>
      <c r="C363" s="188">
        <f t="shared" si="64"/>
        <v>0</v>
      </c>
      <c r="D363" s="188">
        <f t="shared" si="65"/>
        <v>0</v>
      </c>
      <c r="E363" s="189">
        <f t="shared" si="66"/>
        <v>0</v>
      </c>
    </row>
    <row r="364" hidden="1" customHeight="1" spans="1:5">
      <c r="A364" s="41" t="s">
        <v>42</v>
      </c>
      <c r="B364" s="190">
        <f t="shared" si="63"/>
        <v>0</v>
      </c>
      <c r="C364" s="190">
        <f t="shared" si="64"/>
        <v>0</v>
      </c>
      <c r="D364" s="190">
        <f t="shared" si="65"/>
        <v>0</v>
      </c>
      <c r="E364" s="191">
        <f t="shared" si="66"/>
        <v>0</v>
      </c>
    </row>
    <row r="366" customHeight="1" spans="1:4">
      <c r="A366" s="37" t="s">
        <v>147</v>
      </c>
      <c r="B366" s="56"/>
      <c r="C366" s="56"/>
      <c r="D366" s="38"/>
    </row>
    <row r="367" customHeight="1" spans="1:4">
      <c r="A367" s="97" t="s">
        <v>30</v>
      </c>
      <c r="B367" s="98" t="s">
        <v>45</v>
      </c>
      <c r="C367" s="98" t="s">
        <v>32</v>
      </c>
      <c r="D367" s="100" t="s">
        <v>37</v>
      </c>
    </row>
    <row r="368" hidden="1" customHeight="1" spans="1:4">
      <c r="A368" s="49" t="s">
        <v>38</v>
      </c>
      <c r="B368" s="180">
        <f ca="1" t="shared" ref="B368:B373" si="67">E359</f>
        <v>0</v>
      </c>
      <c r="C368" s="101">
        <f>$B$290</f>
        <v>0</v>
      </c>
      <c r="D368" s="181">
        <f ca="1">B368*C368</f>
        <v>0</v>
      </c>
    </row>
    <row r="369" hidden="1" customHeight="1" spans="1:4">
      <c r="A369" s="69" t="s">
        <v>39</v>
      </c>
      <c r="B369" s="188">
        <f ca="1" t="shared" si="67"/>
        <v>0</v>
      </c>
      <c r="C369" s="105">
        <f t="shared" ref="C369:C373" si="68">$B$290</f>
        <v>0</v>
      </c>
      <c r="D369" s="189">
        <f ca="1" t="shared" ref="D369:D373" si="69">B369*C369</f>
        <v>0</v>
      </c>
    </row>
    <row r="370" customHeight="1" spans="1:4">
      <c r="A370" s="41" t="str">
        <f>A16</f>
        <v>Jardineiro (44h semanais)</v>
      </c>
      <c r="B370" s="190">
        <f t="shared" si="67"/>
        <v>-283.801388888889</v>
      </c>
      <c r="C370" s="106">
        <f t="shared" si="68"/>
        <v>0</v>
      </c>
      <c r="D370" s="191">
        <f t="shared" si="69"/>
        <v>0</v>
      </c>
    </row>
    <row r="371" hidden="1" customHeight="1" spans="1:4">
      <c r="A371" s="49" t="s">
        <v>40</v>
      </c>
      <c r="B371" s="180">
        <f t="shared" si="67"/>
        <v>0</v>
      </c>
      <c r="C371" s="101">
        <f t="shared" si="68"/>
        <v>0</v>
      </c>
      <c r="D371" s="181">
        <f t="shared" si="69"/>
        <v>0</v>
      </c>
    </row>
    <row r="372" hidden="1" customHeight="1" spans="1:4">
      <c r="A372" s="69" t="s">
        <v>41</v>
      </c>
      <c r="B372" s="188">
        <f t="shared" si="67"/>
        <v>0</v>
      </c>
      <c r="C372" s="105">
        <f t="shared" si="68"/>
        <v>0</v>
      </c>
      <c r="D372" s="189">
        <f t="shared" si="69"/>
        <v>0</v>
      </c>
    </row>
    <row r="373" hidden="1" customHeight="1" spans="1:8">
      <c r="A373" s="41" t="s">
        <v>42</v>
      </c>
      <c r="B373" s="190">
        <f t="shared" si="67"/>
        <v>0</v>
      </c>
      <c r="C373" s="106">
        <f t="shared" si="68"/>
        <v>0</v>
      </c>
      <c r="D373" s="191">
        <f t="shared" si="69"/>
        <v>0</v>
      </c>
      <c r="H373" s="33"/>
    </row>
    <row r="375" customHeight="1" spans="1:8">
      <c r="A375" s="34" t="s">
        <v>121</v>
      </c>
      <c r="B375" s="34"/>
      <c r="C375" s="34"/>
      <c r="D375" s="34"/>
      <c r="E375" s="34"/>
      <c r="F375" s="34"/>
      <c r="G375" s="34"/>
      <c r="H375" s="34"/>
    </row>
    <row r="377" customHeight="1" spans="1:5">
      <c r="A377" s="43" t="s">
        <v>121</v>
      </c>
      <c r="B377" s="44"/>
      <c r="C377" s="44"/>
      <c r="D377" s="44"/>
      <c r="E377" s="45"/>
    </row>
    <row r="378" customHeight="1" spans="1:5">
      <c r="A378" s="97" t="s">
        <v>30</v>
      </c>
      <c r="B378" s="98" t="s">
        <v>148</v>
      </c>
      <c r="C378" s="98" t="s">
        <v>149</v>
      </c>
      <c r="D378" s="98" t="s">
        <v>150</v>
      </c>
      <c r="E378" s="100" t="s">
        <v>58</v>
      </c>
    </row>
    <row r="379" hidden="1" customHeight="1" spans="1:5">
      <c r="A379" s="49" t="s">
        <v>38</v>
      </c>
      <c r="B379" s="50">
        <f ca="1" t="shared" ref="B379:B384" si="70">D317</f>
        <v>0</v>
      </c>
      <c r="C379" s="50">
        <f ca="1" t="shared" ref="C379:C384" si="71">D347</f>
        <v>0</v>
      </c>
      <c r="D379" s="180">
        <f ca="1">D368</f>
        <v>0</v>
      </c>
      <c r="E379" s="58">
        <f ca="1" t="shared" ref="E379:E384" si="72">SUM(B379:D379)</f>
        <v>0</v>
      </c>
    </row>
    <row r="380" hidden="1" customHeight="1" spans="1:5">
      <c r="A380" s="59" t="s">
        <v>39</v>
      </c>
      <c r="B380" s="60">
        <f ca="1" t="shared" si="70"/>
        <v>0</v>
      </c>
      <c r="C380" s="60">
        <f ca="1" t="shared" si="71"/>
        <v>0</v>
      </c>
      <c r="D380" s="182">
        <f ca="1" t="shared" ref="D380:D384" si="73">D369</f>
        <v>0</v>
      </c>
      <c r="E380" s="62">
        <f ca="1" t="shared" si="72"/>
        <v>0</v>
      </c>
    </row>
    <row r="381" customHeight="1" spans="1:5">
      <c r="A381" s="174" t="str">
        <f>A16</f>
        <v>Jardineiro (44h semanais)</v>
      </c>
      <c r="B381" s="160">
        <f t="shared" si="70"/>
        <v>129.820085</v>
      </c>
      <c r="C381" s="160">
        <f t="shared" si="71"/>
        <v>181.681231111111</v>
      </c>
      <c r="D381" s="184">
        <f t="shared" si="73"/>
        <v>0</v>
      </c>
      <c r="E381" s="161">
        <f t="shared" si="72"/>
        <v>311.501316111111</v>
      </c>
    </row>
    <row r="382" hidden="1" customHeight="1" spans="1:5">
      <c r="A382" s="39" t="s">
        <v>40</v>
      </c>
      <c r="B382" s="67">
        <f t="shared" si="70"/>
        <v>14.47875</v>
      </c>
      <c r="C382" s="67">
        <f t="shared" si="71"/>
        <v>17.69625</v>
      </c>
      <c r="D382" s="186">
        <f t="shared" si="73"/>
        <v>0</v>
      </c>
      <c r="E382" s="40">
        <f t="shared" si="72"/>
        <v>32.175</v>
      </c>
    </row>
    <row r="383" hidden="1" customHeight="1" spans="1:5">
      <c r="A383" s="69" t="s">
        <v>41</v>
      </c>
      <c r="B383" s="70">
        <f t="shared" si="70"/>
        <v>14.47875</v>
      </c>
      <c r="C383" s="70">
        <f t="shared" si="71"/>
        <v>17.69625</v>
      </c>
      <c r="D383" s="188">
        <f t="shared" si="73"/>
        <v>0</v>
      </c>
      <c r="E383" s="72">
        <f t="shared" si="72"/>
        <v>32.175</v>
      </c>
    </row>
    <row r="384" hidden="1" customHeight="1" spans="1:8">
      <c r="A384" s="41" t="s">
        <v>42</v>
      </c>
      <c r="B384" s="53">
        <f t="shared" si="70"/>
        <v>21.2355</v>
      </c>
      <c r="C384" s="53">
        <f t="shared" si="71"/>
        <v>25.9545</v>
      </c>
      <c r="D384" s="190">
        <f t="shared" si="73"/>
        <v>0</v>
      </c>
      <c r="E384" s="42">
        <f t="shared" si="72"/>
        <v>47.19</v>
      </c>
      <c r="H384" s="33"/>
    </row>
    <row r="386" customHeight="1" spans="1:8">
      <c r="A386" s="34" t="s">
        <v>151</v>
      </c>
      <c r="B386" s="34"/>
      <c r="C386" s="34"/>
      <c r="D386" s="34"/>
      <c r="E386" s="34"/>
      <c r="F386" s="34"/>
      <c r="G386" s="34"/>
      <c r="H386" s="34"/>
    </row>
    <row r="387" ht="144" customHeight="1" spans="1:8">
      <c r="A387" s="31" t="s">
        <v>152</v>
      </c>
      <c r="B387" s="31"/>
      <c r="C387" s="31"/>
      <c r="D387" s="31"/>
      <c r="E387" s="31"/>
      <c r="F387" s="31"/>
      <c r="G387" s="31"/>
      <c r="H387" s="31"/>
    </row>
    <row r="389" customHeight="1" spans="1:7">
      <c r="A389" s="107" t="s">
        <v>153</v>
      </c>
      <c r="B389" s="108"/>
      <c r="C389" s="108"/>
      <c r="D389" s="108"/>
      <c r="E389" s="108"/>
      <c r="F389" s="108"/>
      <c r="G389" s="109"/>
    </row>
    <row r="390" ht="16.5" spans="1:7">
      <c r="A390" s="107" t="s">
        <v>154</v>
      </c>
      <c r="B390" s="108"/>
      <c r="C390" s="108"/>
      <c r="D390" s="108"/>
      <c r="E390" s="108"/>
      <c r="F390" s="108"/>
      <c r="G390" s="109"/>
    </row>
    <row r="391" customHeight="1" spans="1:7">
      <c r="A391" s="192" t="s">
        <v>30</v>
      </c>
      <c r="B391" s="192" t="s">
        <v>155</v>
      </c>
      <c r="C391" s="192" t="s">
        <v>156</v>
      </c>
      <c r="D391" s="107" t="s">
        <v>157</v>
      </c>
      <c r="E391" s="109"/>
      <c r="F391" s="107" t="s">
        <v>158</v>
      </c>
      <c r="G391" s="109"/>
    </row>
    <row r="392" ht="31.5" customHeight="1" spans="1:7">
      <c r="A392" s="193"/>
      <c r="B392" s="193"/>
      <c r="C392" s="193"/>
      <c r="D392" s="194" t="s">
        <v>159</v>
      </c>
      <c r="E392" s="194" t="s">
        <v>160</v>
      </c>
      <c r="F392" s="194" t="s">
        <v>159</v>
      </c>
      <c r="G392" s="194" t="s">
        <v>160</v>
      </c>
    </row>
    <row r="393" customHeight="1" spans="1:7">
      <c r="A393" s="195" t="s">
        <v>161</v>
      </c>
      <c r="B393" s="196">
        <v>1</v>
      </c>
      <c r="C393" s="197">
        <v>30</v>
      </c>
      <c r="D393" s="198">
        <v>0.5</v>
      </c>
      <c r="E393" s="199">
        <f t="shared" ref="E393:E404" si="74">(B393*C393)*D393</f>
        <v>15</v>
      </c>
      <c r="F393" s="200">
        <f>(252/365)</f>
        <v>0.69041095890411</v>
      </c>
      <c r="G393" s="199">
        <f t="shared" ref="G393:G404" si="75">(B393*C393)*F393</f>
        <v>20.7123287671233</v>
      </c>
    </row>
    <row r="394" customHeight="1" spans="1:7">
      <c r="A394" s="168" t="s">
        <v>162</v>
      </c>
      <c r="B394" s="201">
        <v>2</v>
      </c>
      <c r="C394" s="202">
        <v>1</v>
      </c>
      <c r="D394" s="203">
        <v>1</v>
      </c>
      <c r="E394" s="204">
        <f t="shared" si="74"/>
        <v>2</v>
      </c>
      <c r="F394" s="205">
        <v>1</v>
      </c>
      <c r="G394" s="204">
        <f t="shared" si="75"/>
        <v>2</v>
      </c>
    </row>
    <row r="395" customHeight="1" spans="1:7">
      <c r="A395" s="168" t="s">
        <v>163</v>
      </c>
      <c r="B395" s="201">
        <v>0.0922</v>
      </c>
      <c r="C395" s="202">
        <v>15</v>
      </c>
      <c r="D395" s="203">
        <v>0.5</v>
      </c>
      <c r="E395" s="204">
        <f t="shared" si="74"/>
        <v>0.6915</v>
      </c>
      <c r="F395" s="205">
        <f>(252/365)</f>
        <v>0.69041095890411</v>
      </c>
      <c r="G395" s="204">
        <f t="shared" si="75"/>
        <v>0.954838356164384</v>
      </c>
    </row>
    <row r="396" customHeight="1" spans="1:7">
      <c r="A396" s="168" t="s">
        <v>164</v>
      </c>
      <c r="B396" s="201">
        <v>1.5172</v>
      </c>
      <c r="C396" s="202">
        <v>5</v>
      </c>
      <c r="D396" s="203">
        <v>0.5</v>
      </c>
      <c r="E396" s="204">
        <f t="shared" si="74"/>
        <v>3.793</v>
      </c>
      <c r="F396" s="205">
        <f>(252/365)</f>
        <v>0.69041095890411</v>
      </c>
      <c r="G396" s="204">
        <f t="shared" si="75"/>
        <v>5.23745753424658</v>
      </c>
    </row>
    <row r="397" customHeight="1" spans="1:7">
      <c r="A397" s="168" t="s">
        <v>165</v>
      </c>
      <c r="B397" s="201">
        <v>1</v>
      </c>
      <c r="C397" s="202">
        <v>2</v>
      </c>
      <c r="D397" s="203">
        <v>1</v>
      </c>
      <c r="E397" s="204">
        <f t="shared" si="74"/>
        <v>2</v>
      </c>
      <c r="F397" s="205">
        <v>1</v>
      </c>
      <c r="G397" s="204">
        <f t="shared" si="75"/>
        <v>2</v>
      </c>
    </row>
    <row r="398" customHeight="1" spans="1:7">
      <c r="A398" s="168" t="s">
        <v>166</v>
      </c>
      <c r="B398" s="201">
        <v>1</v>
      </c>
      <c r="C398" s="202">
        <v>2</v>
      </c>
      <c r="D398" s="203">
        <v>0.5</v>
      </c>
      <c r="E398" s="204">
        <f t="shared" si="74"/>
        <v>1</v>
      </c>
      <c r="F398" s="205">
        <f>(252/365)</f>
        <v>0.69041095890411</v>
      </c>
      <c r="G398" s="204">
        <f t="shared" si="75"/>
        <v>1.38082191780822</v>
      </c>
    </row>
    <row r="399" customHeight="1" spans="1:7">
      <c r="A399" s="168" t="s">
        <v>167</v>
      </c>
      <c r="B399" s="201">
        <v>0.0118</v>
      </c>
      <c r="C399" s="202">
        <v>3</v>
      </c>
      <c r="D399" s="203">
        <v>0.5</v>
      </c>
      <c r="E399" s="204">
        <f t="shared" si="74"/>
        <v>0.0177</v>
      </c>
      <c r="F399" s="205">
        <v>1</v>
      </c>
      <c r="G399" s="204">
        <f t="shared" si="75"/>
        <v>0.0354</v>
      </c>
    </row>
    <row r="400" customHeight="1" spans="1:7">
      <c r="A400" s="168" t="s">
        <v>168</v>
      </c>
      <c r="B400" s="201">
        <v>0.02</v>
      </c>
      <c r="C400" s="202">
        <v>1</v>
      </c>
      <c r="D400" s="203">
        <v>1</v>
      </c>
      <c r="E400" s="204">
        <f t="shared" si="74"/>
        <v>0.02</v>
      </c>
      <c r="F400" s="205">
        <v>1</v>
      </c>
      <c r="G400" s="204">
        <f t="shared" si="75"/>
        <v>0.02</v>
      </c>
    </row>
    <row r="401" customHeight="1" spans="1:7">
      <c r="A401" s="168" t="s">
        <v>169</v>
      </c>
      <c r="B401" s="201">
        <v>0.004</v>
      </c>
      <c r="C401" s="202">
        <v>1</v>
      </c>
      <c r="D401" s="203">
        <v>1</v>
      </c>
      <c r="E401" s="204">
        <f t="shared" si="74"/>
        <v>0.004</v>
      </c>
      <c r="F401" s="205">
        <v>1</v>
      </c>
      <c r="G401" s="204">
        <f t="shared" si="75"/>
        <v>0.004</v>
      </c>
    </row>
    <row r="402" customHeight="1" spans="1:7">
      <c r="A402" s="168" t="s">
        <v>170</v>
      </c>
      <c r="B402" s="201">
        <v>0.0143</v>
      </c>
      <c r="C402" s="202">
        <v>20</v>
      </c>
      <c r="D402" s="203">
        <v>0.5</v>
      </c>
      <c r="E402" s="204">
        <f t="shared" si="74"/>
        <v>0.143</v>
      </c>
      <c r="F402" s="205">
        <f>(252/365)</f>
        <v>0.69041095890411</v>
      </c>
      <c r="G402" s="204">
        <f t="shared" si="75"/>
        <v>0.197457534246575</v>
      </c>
    </row>
    <row r="403" customHeight="1" spans="1:7">
      <c r="A403" s="168" t="s">
        <v>171</v>
      </c>
      <c r="B403" s="201">
        <v>0.0197</v>
      </c>
      <c r="C403" s="202">
        <v>180</v>
      </c>
      <c r="D403" s="203">
        <v>0.5</v>
      </c>
      <c r="E403" s="204">
        <f t="shared" si="74"/>
        <v>1.773</v>
      </c>
      <c r="F403" s="205">
        <f>(252/365)</f>
        <v>0.69041095890411</v>
      </c>
      <c r="G403" s="204">
        <f t="shared" si="75"/>
        <v>2.44819726027397</v>
      </c>
    </row>
    <row r="404" customHeight="1" spans="1:7">
      <c r="A404" s="206" t="s">
        <v>172</v>
      </c>
      <c r="B404" s="207">
        <v>0.0016</v>
      </c>
      <c r="C404" s="208">
        <v>6</v>
      </c>
      <c r="D404" s="209">
        <v>1</v>
      </c>
      <c r="E404" s="210">
        <f t="shared" si="74"/>
        <v>0.0096</v>
      </c>
      <c r="F404" s="211">
        <v>1</v>
      </c>
      <c r="G404" s="210">
        <f t="shared" si="75"/>
        <v>0.0096</v>
      </c>
    </row>
    <row r="406" customHeight="1" spans="1:4">
      <c r="A406" s="95" t="s">
        <v>173</v>
      </c>
      <c r="B406" s="212"/>
      <c r="C406" s="212"/>
      <c r="D406" s="213"/>
    </row>
    <row r="407" customHeight="1" spans="1:4">
      <c r="A407" s="214" t="s">
        <v>174</v>
      </c>
      <c r="B407" s="95" t="s">
        <v>175</v>
      </c>
      <c r="C407" s="212"/>
      <c r="D407" s="213"/>
    </row>
    <row r="408" ht="26.25" customHeight="1" spans="1:4">
      <c r="A408" s="215"/>
      <c r="B408" s="95" t="s">
        <v>176</v>
      </c>
      <c r="C408" s="212" t="s">
        <v>177</v>
      </c>
      <c r="D408" s="213" t="s">
        <v>178</v>
      </c>
    </row>
    <row r="409" customHeight="1" spans="1:4">
      <c r="A409" s="195" t="s">
        <v>161</v>
      </c>
      <c r="B409" s="216">
        <f t="shared" ref="B409:B420" si="76">E393</f>
        <v>15</v>
      </c>
      <c r="C409" s="216">
        <f t="shared" ref="C409:C420" si="77">E393</f>
        <v>15</v>
      </c>
      <c r="D409" s="217">
        <f t="shared" ref="D409:D420" si="78">G393</f>
        <v>20.7123287671233</v>
      </c>
    </row>
    <row r="410" customHeight="1" spans="1:4">
      <c r="A410" s="168" t="s">
        <v>162</v>
      </c>
      <c r="B410" s="218">
        <f t="shared" si="76"/>
        <v>2</v>
      </c>
      <c r="C410" s="218">
        <f t="shared" si="77"/>
        <v>2</v>
      </c>
      <c r="D410" s="219">
        <f t="shared" si="78"/>
        <v>2</v>
      </c>
    </row>
    <row r="411" customHeight="1" spans="1:4">
      <c r="A411" s="168" t="s">
        <v>163</v>
      </c>
      <c r="B411" s="218">
        <f t="shared" si="76"/>
        <v>0.6915</v>
      </c>
      <c r="C411" s="218">
        <f t="shared" si="77"/>
        <v>0.6915</v>
      </c>
      <c r="D411" s="219">
        <f t="shared" si="78"/>
        <v>0.954838356164384</v>
      </c>
    </row>
    <row r="412" customHeight="1" spans="1:4">
      <c r="A412" s="168" t="s">
        <v>164</v>
      </c>
      <c r="B412" s="218">
        <f t="shared" si="76"/>
        <v>3.793</v>
      </c>
      <c r="C412" s="218">
        <f t="shared" si="77"/>
        <v>3.793</v>
      </c>
      <c r="D412" s="219">
        <f t="shared" si="78"/>
        <v>5.23745753424658</v>
      </c>
    </row>
    <row r="413" customHeight="1" spans="1:4">
      <c r="A413" s="168" t="s">
        <v>165</v>
      </c>
      <c r="B413" s="218">
        <f t="shared" si="76"/>
        <v>2</v>
      </c>
      <c r="C413" s="218">
        <f t="shared" si="77"/>
        <v>2</v>
      </c>
      <c r="D413" s="219">
        <f t="shared" si="78"/>
        <v>2</v>
      </c>
    </row>
    <row r="414" customHeight="1" spans="1:4">
      <c r="A414" s="168" t="s">
        <v>166</v>
      </c>
      <c r="B414" s="218">
        <f t="shared" si="76"/>
        <v>1</v>
      </c>
      <c r="C414" s="218">
        <f t="shared" si="77"/>
        <v>1</v>
      </c>
      <c r="D414" s="219">
        <f t="shared" si="78"/>
        <v>1.38082191780822</v>
      </c>
    </row>
    <row r="415" customHeight="1" spans="1:4">
      <c r="A415" s="168" t="s">
        <v>167</v>
      </c>
      <c r="B415" s="218">
        <f t="shared" si="76"/>
        <v>0.0177</v>
      </c>
      <c r="C415" s="218">
        <f t="shared" si="77"/>
        <v>0.0177</v>
      </c>
      <c r="D415" s="219">
        <f t="shared" si="78"/>
        <v>0.0354</v>
      </c>
    </row>
    <row r="416" customHeight="1" spans="1:4">
      <c r="A416" s="168" t="s">
        <v>168</v>
      </c>
      <c r="B416" s="218">
        <f t="shared" si="76"/>
        <v>0.02</v>
      </c>
      <c r="C416" s="218">
        <f t="shared" si="77"/>
        <v>0.02</v>
      </c>
      <c r="D416" s="219">
        <f t="shared" si="78"/>
        <v>0.02</v>
      </c>
    </row>
    <row r="417" customHeight="1" spans="1:4">
      <c r="A417" s="168" t="s">
        <v>169</v>
      </c>
      <c r="B417" s="218">
        <f t="shared" si="76"/>
        <v>0.004</v>
      </c>
      <c r="C417" s="218">
        <f t="shared" si="77"/>
        <v>0.004</v>
      </c>
      <c r="D417" s="219">
        <f t="shared" si="78"/>
        <v>0.004</v>
      </c>
    </row>
    <row r="418" customHeight="1" spans="1:4">
      <c r="A418" s="168" t="s">
        <v>170</v>
      </c>
      <c r="B418" s="218">
        <f t="shared" si="76"/>
        <v>0.143</v>
      </c>
      <c r="C418" s="218">
        <f t="shared" si="77"/>
        <v>0.143</v>
      </c>
      <c r="D418" s="219">
        <f t="shared" si="78"/>
        <v>0.197457534246575</v>
      </c>
    </row>
    <row r="419" customHeight="1" spans="1:4">
      <c r="A419" s="168" t="s">
        <v>171</v>
      </c>
      <c r="B419" s="218">
        <f t="shared" si="76"/>
        <v>1.773</v>
      </c>
      <c r="C419" s="218">
        <f t="shared" si="77"/>
        <v>1.773</v>
      </c>
      <c r="D419" s="219">
        <f t="shared" si="78"/>
        <v>2.44819726027397</v>
      </c>
    </row>
    <row r="420" customHeight="1" spans="1:4">
      <c r="A420" s="170" t="s">
        <v>172</v>
      </c>
      <c r="B420" s="220">
        <f t="shared" si="76"/>
        <v>0.0096</v>
      </c>
      <c r="C420" s="220">
        <f t="shared" si="77"/>
        <v>0.0096</v>
      </c>
      <c r="D420" s="221">
        <f t="shared" si="78"/>
        <v>0.0096</v>
      </c>
    </row>
    <row r="421" customHeight="1" spans="1:8">
      <c r="A421" s="95" t="s">
        <v>179</v>
      </c>
      <c r="B421" s="222">
        <f>SUM(B409:B420)</f>
        <v>26.4518</v>
      </c>
      <c r="C421" s="222">
        <f>SUM(C409:C420)</f>
        <v>26.4518</v>
      </c>
      <c r="D421" s="223">
        <f>SUM(D409:D420)</f>
        <v>35.000101369863</v>
      </c>
      <c r="H421" s="33"/>
    </row>
    <row r="423" customHeight="1" spans="1:8">
      <c r="A423" s="35" t="s">
        <v>180</v>
      </c>
      <c r="B423" s="36"/>
      <c r="C423" s="36"/>
      <c r="D423" s="36"/>
      <c r="E423" s="36"/>
      <c r="F423" s="36"/>
      <c r="G423" s="36"/>
      <c r="H423" s="36"/>
    </row>
    <row r="424" ht="78" customHeight="1" spans="1:8">
      <c r="A424" s="31" t="s">
        <v>181</v>
      </c>
      <c r="B424" s="31"/>
      <c r="C424" s="31"/>
      <c r="D424" s="31"/>
      <c r="E424" s="31"/>
      <c r="F424" s="31"/>
      <c r="G424" s="31"/>
      <c r="H424" s="31"/>
    </row>
    <row r="426" customHeight="1" spans="1:4">
      <c r="A426" s="37" t="s">
        <v>182</v>
      </c>
      <c r="B426" s="56"/>
      <c r="C426" s="56"/>
      <c r="D426" s="38"/>
    </row>
    <row r="427" ht="27" customHeight="1" spans="1:4">
      <c r="A427" s="97" t="s">
        <v>30</v>
      </c>
      <c r="B427" s="98" t="s">
        <v>31</v>
      </c>
      <c r="C427" s="98" t="s">
        <v>183</v>
      </c>
      <c r="D427" s="100" t="s">
        <v>184</v>
      </c>
    </row>
    <row r="428" ht="37.5" hidden="1" customHeight="1" spans="1:4">
      <c r="A428" s="49" t="s">
        <v>38</v>
      </c>
      <c r="B428" s="50">
        <f ca="1">F74+E275+E379</f>
        <v>0</v>
      </c>
      <c r="C428" s="135">
        <v>30</v>
      </c>
      <c r="D428" s="58">
        <f ca="1">B428/C428</f>
        <v>0</v>
      </c>
    </row>
    <row r="429" ht="32.25" hidden="1" customHeight="1" spans="1:4">
      <c r="A429" s="59" t="s">
        <v>39</v>
      </c>
      <c r="B429" s="60">
        <f ca="1">F75+E276+E380</f>
        <v>0</v>
      </c>
      <c r="C429" s="136">
        <f>C428</f>
        <v>30</v>
      </c>
      <c r="D429" s="62">
        <f ca="1" t="shared" ref="D429:D433" si="79">B429/C429</f>
        <v>0</v>
      </c>
    </row>
    <row r="430" customHeight="1" spans="1:4">
      <c r="A430" s="174" t="str">
        <f>A16</f>
        <v>Jardineiro (44h semanais)</v>
      </c>
      <c r="B430" s="160">
        <f>F76+E277+E381</f>
        <v>3606.00851611111</v>
      </c>
      <c r="C430" s="224">
        <v>30</v>
      </c>
      <c r="D430" s="161">
        <f t="shared" si="79"/>
        <v>120.20028387037</v>
      </c>
    </row>
    <row r="431" hidden="1" customHeight="1" spans="1:4">
      <c r="A431" s="39" t="s">
        <v>40</v>
      </c>
      <c r="B431" s="67">
        <f>G77+E278+E382</f>
        <v>418.275</v>
      </c>
      <c r="C431" s="132">
        <f>C430</f>
        <v>30</v>
      </c>
      <c r="D431" s="40">
        <f t="shared" si="79"/>
        <v>13.9425</v>
      </c>
    </row>
    <row r="432" hidden="1" customHeight="1" spans="1:4">
      <c r="A432" s="69" t="s">
        <v>41</v>
      </c>
      <c r="B432" s="70">
        <f>G78+E279+E383</f>
        <v>418.275</v>
      </c>
      <c r="C432" s="133">
        <f>C431</f>
        <v>30</v>
      </c>
      <c r="D432" s="72">
        <f t="shared" si="79"/>
        <v>13.9425</v>
      </c>
    </row>
    <row r="433" hidden="1" customHeight="1" spans="1:4">
      <c r="A433" s="41" t="s">
        <v>42</v>
      </c>
      <c r="B433" s="53">
        <f>G79+E280+E384</f>
        <v>613.47</v>
      </c>
      <c r="C433" s="134">
        <f>C432</f>
        <v>30</v>
      </c>
      <c r="D433" s="42">
        <f t="shared" si="79"/>
        <v>20.449</v>
      </c>
    </row>
    <row r="434" ht="15.75"/>
    <row r="435" customHeight="1" spans="1:5">
      <c r="A435" s="107" t="s">
        <v>180</v>
      </c>
      <c r="B435" s="108"/>
      <c r="C435" s="108"/>
      <c r="D435" s="108"/>
      <c r="E435" s="109"/>
    </row>
    <row r="436" ht="33.75" customHeight="1" spans="1:5">
      <c r="A436" s="97" t="s">
        <v>30</v>
      </c>
      <c r="B436" s="98" t="s">
        <v>184</v>
      </c>
      <c r="C436" s="99" t="s">
        <v>185</v>
      </c>
      <c r="D436" s="98" t="s">
        <v>186</v>
      </c>
      <c r="E436" s="100" t="s">
        <v>187</v>
      </c>
    </row>
    <row r="437" hidden="1" customHeight="1" spans="1:5">
      <c r="A437" s="49" t="s">
        <v>38</v>
      </c>
      <c r="B437" s="50">
        <f ca="1">D428</f>
        <v>0</v>
      </c>
      <c r="C437" s="225">
        <f>B421</f>
        <v>26.4518</v>
      </c>
      <c r="D437" s="50">
        <f ca="1">B437*C437</f>
        <v>0</v>
      </c>
      <c r="E437" s="58">
        <f ca="1" t="shared" ref="E437:E442" si="80">D437/12</f>
        <v>0</v>
      </c>
    </row>
    <row r="438" hidden="1" customHeight="1" spans="1:5">
      <c r="A438" s="59" t="s">
        <v>39</v>
      </c>
      <c r="B438" s="60">
        <f ca="1" t="shared" ref="B438:B442" si="81">D429</f>
        <v>0</v>
      </c>
      <c r="C438" s="226">
        <f>C421</f>
        <v>26.4518</v>
      </c>
      <c r="D438" s="60">
        <f ca="1" t="shared" ref="D438:D442" si="82">B438*C438</f>
        <v>0</v>
      </c>
      <c r="E438" s="62">
        <f ca="1" t="shared" si="80"/>
        <v>0</v>
      </c>
    </row>
    <row r="439" customHeight="1" spans="1:5">
      <c r="A439" s="174" t="str">
        <f>A16</f>
        <v>Jardineiro (44h semanais)</v>
      </c>
      <c r="B439" s="160">
        <f t="shared" si="81"/>
        <v>120.20028387037</v>
      </c>
      <c r="C439" s="227">
        <f>D421</f>
        <v>35.000101369863</v>
      </c>
      <c r="D439" s="160">
        <f t="shared" si="82"/>
        <v>4207.02212014927</v>
      </c>
      <c r="E439" s="161">
        <f t="shared" si="80"/>
        <v>350.585176679106</v>
      </c>
    </row>
    <row r="440" hidden="1" customHeight="1" spans="1:5">
      <c r="A440" s="39" t="s">
        <v>40</v>
      </c>
      <c r="B440" s="67">
        <f t="shared" si="81"/>
        <v>13.9425</v>
      </c>
      <c r="C440" s="228">
        <f>B421</f>
        <v>26.4518</v>
      </c>
      <c r="D440" s="67">
        <f t="shared" si="82"/>
        <v>368.8042215</v>
      </c>
      <c r="E440" s="40">
        <f t="shared" si="80"/>
        <v>30.733685125</v>
      </c>
    </row>
    <row r="441" hidden="1" customHeight="1" spans="1:5">
      <c r="A441" s="69" t="s">
        <v>41</v>
      </c>
      <c r="B441" s="70">
        <f t="shared" si="81"/>
        <v>13.9425</v>
      </c>
      <c r="C441" s="229">
        <f>C421</f>
        <v>26.4518</v>
      </c>
      <c r="D441" s="70">
        <f t="shared" si="82"/>
        <v>368.8042215</v>
      </c>
      <c r="E441" s="72">
        <f t="shared" si="80"/>
        <v>30.733685125</v>
      </c>
    </row>
    <row r="442" hidden="1" customHeight="1" spans="1:8">
      <c r="A442" s="41" t="s">
        <v>42</v>
      </c>
      <c r="B442" s="53">
        <f t="shared" si="81"/>
        <v>20.449</v>
      </c>
      <c r="C442" s="230">
        <f>D421</f>
        <v>35.000101369863</v>
      </c>
      <c r="D442" s="53">
        <f t="shared" si="82"/>
        <v>715.717072912329</v>
      </c>
      <c r="E442" s="42">
        <f t="shared" si="80"/>
        <v>59.6430894093607</v>
      </c>
      <c r="H442" s="33"/>
    </row>
    <row r="444" customHeight="1" spans="1:8">
      <c r="A444" s="35" t="s">
        <v>188</v>
      </c>
      <c r="B444" s="36"/>
      <c r="C444" s="36"/>
      <c r="D444" s="36"/>
      <c r="E444" s="36"/>
      <c r="F444" s="36"/>
      <c r="G444" s="36"/>
      <c r="H444" s="36"/>
    </row>
    <row r="445" ht="119.25" customHeight="1" spans="1:8">
      <c r="A445" s="31" t="s">
        <v>189</v>
      </c>
      <c r="B445" s="31"/>
      <c r="C445" s="31"/>
      <c r="D445" s="31"/>
      <c r="E445" s="31"/>
      <c r="F445" s="31"/>
      <c r="G445" s="31"/>
      <c r="H445" s="31"/>
    </row>
    <row r="446" ht="22.5" customHeight="1"/>
    <row r="447" ht="22.5" customHeight="1" spans="1:4">
      <c r="A447" s="37" t="s">
        <v>190</v>
      </c>
      <c r="B447" s="56"/>
      <c r="C447" s="56"/>
      <c r="D447" s="38"/>
    </row>
    <row r="448" ht="22.5" customHeight="1" spans="1:4">
      <c r="A448" s="97" t="s">
        <v>30</v>
      </c>
      <c r="B448" s="98" t="s">
        <v>31</v>
      </c>
      <c r="C448" s="98" t="s">
        <v>191</v>
      </c>
      <c r="D448" s="100" t="s">
        <v>37</v>
      </c>
    </row>
    <row r="449" ht="22.5" hidden="1" customHeight="1" spans="1:4">
      <c r="A449" s="49" t="s">
        <v>38</v>
      </c>
      <c r="B449" s="50">
        <f ca="1">F74+E275+E379</f>
        <v>0</v>
      </c>
      <c r="C449" s="77">
        <v>220</v>
      </c>
      <c r="D449" s="58">
        <f ca="1">B449/C449</f>
        <v>0</v>
      </c>
    </row>
    <row r="450" hidden="1" customHeight="1" spans="1:4">
      <c r="A450" s="69" t="s">
        <v>39</v>
      </c>
      <c r="B450" s="70">
        <f ca="1">F75+E276+E380</f>
        <v>0</v>
      </c>
      <c r="C450" s="79">
        <f>C449</f>
        <v>220</v>
      </c>
      <c r="D450" s="72">
        <f ca="1" t="shared" ref="D450:D451" si="83">B450/C450</f>
        <v>0</v>
      </c>
    </row>
    <row r="451" customHeight="1" spans="1:4">
      <c r="A451" s="41" t="str">
        <f>A16</f>
        <v>Jardineiro (44h semanais)</v>
      </c>
      <c r="B451" s="53">
        <f>F76+E277+E381</f>
        <v>3606.00851611111</v>
      </c>
      <c r="C451" s="81">
        <f>C450</f>
        <v>220</v>
      </c>
      <c r="D451" s="42">
        <v>0</v>
      </c>
    </row>
    <row r="452" ht="15.75"/>
    <row r="453" customHeight="1" spans="1:4">
      <c r="A453" s="46" t="s">
        <v>188</v>
      </c>
      <c r="B453" s="47"/>
      <c r="C453" s="47"/>
      <c r="D453" s="48"/>
    </row>
    <row r="454" ht="30" customHeight="1" spans="1:4">
      <c r="A454" s="37" t="s">
        <v>30</v>
      </c>
      <c r="B454" s="56" t="s">
        <v>192</v>
      </c>
      <c r="C454" s="212" t="s">
        <v>193</v>
      </c>
      <c r="D454" s="38" t="s">
        <v>37</v>
      </c>
    </row>
    <row r="455" hidden="1" customHeight="1" spans="1:4">
      <c r="A455" s="49" t="s">
        <v>38</v>
      </c>
      <c r="B455" s="50">
        <f ca="1">D449</f>
        <v>0</v>
      </c>
      <c r="C455" s="77">
        <v>15</v>
      </c>
      <c r="D455" s="58">
        <f ca="1">B455*C455</f>
        <v>0</v>
      </c>
    </row>
    <row r="456" hidden="1" customHeight="1" spans="1:4">
      <c r="A456" s="69" t="s">
        <v>39</v>
      </c>
      <c r="B456" s="70">
        <f ca="1" t="shared" ref="B456:B457" si="84">D450</f>
        <v>0</v>
      </c>
      <c r="C456" s="79">
        <v>15</v>
      </c>
      <c r="D456" s="72">
        <f ca="1" t="shared" ref="D456:D457" si="85">B456*C456</f>
        <v>0</v>
      </c>
    </row>
    <row r="457" customHeight="1" spans="1:8">
      <c r="A457" s="41" t="str">
        <f>A16</f>
        <v>Jardineiro (44h semanais)</v>
      </c>
      <c r="B457" s="53">
        <f t="shared" si="84"/>
        <v>0</v>
      </c>
      <c r="C457" s="81">
        <v>22</v>
      </c>
      <c r="D457" s="42">
        <f t="shared" si="85"/>
        <v>0</v>
      </c>
      <c r="H457" s="33"/>
    </row>
    <row r="459" customHeight="1" spans="1:8">
      <c r="A459" s="34" t="s">
        <v>151</v>
      </c>
      <c r="B459" s="34"/>
      <c r="C459" s="34"/>
      <c r="D459" s="34"/>
      <c r="E459" s="34"/>
      <c r="F459" s="34"/>
      <c r="G459" s="34"/>
      <c r="H459" s="34"/>
    </row>
    <row r="461" customHeight="1" spans="1:4">
      <c r="A461" s="37" t="s">
        <v>151</v>
      </c>
      <c r="B461" s="56"/>
      <c r="C461" s="56"/>
      <c r="D461" s="38"/>
    </row>
    <row r="462" customHeight="1" spans="1:4">
      <c r="A462" s="97" t="s">
        <v>30</v>
      </c>
      <c r="B462" s="98" t="s">
        <v>194</v>
      </c>
      <c r="C462" s="98" t="s">
        <v>195</v>
      </c>
      <c r="D462" s="100" t="s">
        <v>58</v>
      </c>
    </row>
    <row r="463" hidden="1" customHeight="1" spans="1:4">
      <c r="A463" s="49" t="s">
        <v>38</v>
      </c>
      <c r="B463" s="50">
        <f ca="1" t="shared" ref="B463:B468" si="86">E437</f>
        <v>0</v>
      </c>
      <c r="C463" s="50">
        <f ca="1">D455</f>
        <v>0</v>
      </c>
      <c r="D463" s="58">
        <f ca="1">B463+C463</f>
        <v>0</v>
      </c>
    </row>
    <row r="464" hidden="1" customHeight="1" spans="1:4">
      <c r="A464" s="59" t="s">
        <v>39</v>
      </c>
      <c r="B464" s="60">
        <f ca="1" t="shared" si="86"/>
        <v>0</v>
      </c>
      <c r="C464" s="60">
        <f ca="1" t="shared" ref="C464:C465" si="87">D456</f>
        <v>0</v>
      </c>
      <c r="D464" s="62">
        <f ca="1" t="shared" ref="D464:D468" si="88">B464+C464</f>
        <v>0</v>
      </c>
    </row>
    <row r="465" customHeight="1" spans="1:4">
      <c r="A465" s="174" t="str">
        <f>A16</f>
        <v>Jardineiro (44h semanais)</v>
      </c>
      <c r="B465" s="160">
        <f t="shared" si="86"/>
        <v>350.585176679106</v>
      </c>
      <c r="C465" s="160">
        <f t="shared" si="87"/>
        <v>0</v>
      </c>
      <c r="D465" s="161">
        <f t="shared" si="88"/>
        <v>350.585176679106</v>
      </c>
    </row>
    <row r="466" hidden="1" customHeight="1" spans="1:4">
      <c r="A466" s="39" t="s">
        <v>40</v>
      </c>
      <c r="B466" s="67">
        <f t="shared" si="86"/>
        <v>30.733685125</v>
      </c>
      <c r="C466" s="91"/>
      <c r="D466" s="40">
        <f t="shared" si="88"/>
        <v>30.733685125</v>
      </c>
    </row>
    <row r="467" hidden="1" customHeight="1" spans="1:4">
      <c r="A467" s="69" t="s">
        <v>41</v>
      </c>
      <c r="B467" s="70">
        <f t="shared" si="86"/>
        <v>30.733685125</v>
      </c>
      <c r="C467" s="79"/>
      <c r="D467" s="72">
        <f t="shared" si="88"/>
        <v>30.733685125</v>
      </c>
    </row>
    <row r="468" hidden="1" customHeight="1" spans="1:4">
      <c r="A468" s="41" t="s">
        <v>42</v>
      </c>
      <c r="B468" s="53">
        <f t="shared" si="86"/>
        <v>59.6430894093607</v>
      </c>
      <c r="C468" s="81"/>
      <c r="D468" s="42">
        <f t="shared" si="88"/>
        <v>59.6430894093607</v>
      </c>
    </row>
    <row r="470" customHeight="1" spans="1:8">
      <c r="A470" s="34" t="s">
        <v>196</v>
      </c>
      <c r="B470" s="34"/>
      <c r="C470" s="34"/>
      <c r="D470" s="34"/>
      <c r="E470" s="34"/>
      <c r="F470" s="34"/>
      <c r="G470" s="34"/>
      <c r="H470" s="34"/>
    </row>
    <row r="471" customHeight="1" spans="1:5">
      <c r="A471" s="33"/>
      <c r="B471" s="33"/>
      <c r="C471" s="33"/>
      <c r="E471" s="33"/>
    </row>
    <row r="472" customHeight="1" spans="1:5">
      <c r="A472" s="231" t="s">
        <v>197</v>
      </c>
      <c r="B472" s="232"/>
      <c r="C472" s="232"/>
      <c r="D472" s="233"/>
      <c r="E472" s="234"/>
    </row>
    <row r="473" customHeight="1" spans="1:4">
      <c r="A473" s="235" t="s">
        <v>198</v>
      </c>
      <c r="B473" s="236" t="s">
        <v>199</v>
      </c>
      <c r="C473" s="236" t="s">
        <v>200</v>
      </c>
      <c r="D473" s="141" t="s">
        <v>201</v>
      </c>
    </row>
    <row r="474" ht="114" customHeight="1" spans="1:4">
      <c r="A474" s="237" t="s">
        <v>333</v>
      </c>
      <c r="B474" s="238">
        <v>4</v>
      </c>
      <c r="C474" s="239">
        <v>72.5</v>
      </c>
      <c r="D474" s="240">
        <f>C474*B474/12</f>
        <v>24.1666666666667</v>
      </c>
    </row>
    <row r="475" ht="94.5" spans="1:4">
      <c r="A475" s="237" t="s">
        <v>334</v>
      </c>
      <c r="B475" s="238">
        <v>4</v>
      </c>
      <c r="C475" s="239">
        <v>50</v>
      </c>
      <c r="D475" s="240">
        <f>C475*B475/12</f>
        <v>16.6666666666667</v>
      </c>
    </row>
    <row r="476" ht="31.5" spans="1:4">
      <c r="A476" s="237" t="s">
        <v>335</v>
      </c>
      <c r="B476" s="238">
        <v>4</v>
      </c>
      <c r="C476" s="239">
        <v>6.8</v>
      </c>
      <c r="D476" s="240">
        <f>C476*B476/12</f>
        <v>2.26666666666667</v>
      </c>
    </row>
    <row r="477" ht="63" spans="1:4">
      <c r="A477" s="237" t="s">
        <v>336</v>
      </c>
      <c r="B477" s="238">
        <v>4</v>
      </c>
      <c r="C477" s="239">
        <v>40</v>
      </c>
      <c r="D477" s="240">
        <f>C477*B477/12</f>
        <v>13.3333333333333</v>
      </c>
    </row>
    <row r="478" ht="30.75" customHeight="1" spans="1:4">
      <c r="A478" s="237" t="s">
        <v>208</v>
      </c>
      <c r="B478" s="238">
        <v>3</v>
      </c>
      <c r="C478" s="239">
        <v>7.6</v>
      </c>
      <c r="D478" s="240">
        <f>C478*B478/120</f>
        <v>0.19</v>
      </c>
    </row>
    <row r="479" customHeight="1" spans="1:4">
      <c r="A479" s="241" t="s">
        <v>209</v>
      </c>
      <c r="B479" s="242"/>
      <c r="C479" s="242"/>
      <c r="D479" s="243">
        <f>SUM(D474:D478)</f>
        <v>56.6233333333333</v>
      </c>
    </row>
    <row r="480" customHeight="1" spans="1:5">
      <c r="A480" s="244" t="s">
        <v>323</v>
      </c>
      <c r="B480" s="244"/>
      <c r="C480" s="244"/>
      <c r="D480" s="244"/>
      <c r="E480" s="244"/>
    </row>
    <row r="481" hidden="1" customHeight="1" spans="1:4">
      <c r="A481" s="39" t="s">
        <v>40</v>
      </c>
      <c r="B481" s="245"/>
      <c r="C481" s="246"/>
      <c r="D481" s="247"/>
    </row>
    <row r="482" hidden="1" customHeight="1" spans="1:4">
      <c r="A482" s="69" t="s">
        <v>41</v>
      </c>
      <c r="B482" s="248"/>
      <c r="C482" s="249"/>
      <c r="D482" s="247"/>
    </row>
    <row r="483" hidden="1" customHeight="1" spans="1:4">
      <c r="A483" s="41" t="s">
        <v>42</v>
      </c>
      <c r="B483" s="250"/>
      <c r="C483" s="251"/>
      <c r="D483" s="247"/>
    </row>
    <row r="484" hidden="1" customHeight="1" spans="1:4">
      <c r="A484" s="39" t="s">
        <v>40</v>
      </c>
      <c r="B484" s="245"/>
      <c r="C484" s="245"/>
      <c r="D484" s="252"/>
    </row>
    <row r="485" hidden="1" customHeight="1" spans="1:4">
      <c r="A485" s="69" t="s">
        <v>41</v>
      </c>
      <c r="B485" s="248"/>
      <c r="C485" s="248"/>
      <c r="D485" s="253"/>
    </row>
    <row r="486" hidden="1" customHeight="1" spans="1:4">
      <c r="A486" s="41" t="s">
        <v>42</v>
      </c>
      <c r="B486" s="250"/>
      <c r="C486" s="250"/>
      <c r="D486" s="254"/>
    </row>
    <row r="488" customHeight="1" spans="1:3">
      <c r="A488" s="231" t="s">
        <v>196</v>
      </c>
      <c r="B488" s="232"/>
      <c r="C488" s="233"/>
    </row>
    <row r="489" ht="39.75" customHeight="1" spans="1:3">
      <c r="A489" s="255" t="s">
        <v>30</v>
      </c>
      <c r="B489" s="256" t="s">
        <v>215</v>
      </c>
      <c r="C489" s="257" t="s">
        <v>217</v>
      </c>
    </row>
    <row r="490" hidden="1" customHeight="1" spans="1:3">
      <c r="A490" s="258" t="s">
        <v>38</v>
      </c>
      <c r="B490" s="259" t="e">
        <f>#REF!</f>
        <v>#REF!</v>
      </c>
      <c r="C490" s="260" t="e">
        <f>SUM(B490:C490)</f>
        <v>#REF!</v>
      </c>
    </row>
    <row r="491" hidden="1" customHeight="1" spans="1:3">
      <c r="A491" s="258" t="s">
        <v>39</v>
      </c>
      <c r="B491" s="259" t="e">
        <f>#REF!</f>
        <v>#REF!</v>
      </c>
      <c r="C491" s="260" t="e">
        <f>SUM(B491:C491)</f>
        <v>#REF!</v>
      </c>
    </row>
    <row r="492" customHeight="1" spans="1:3">
      <c r="A492" s="261" t="str">
        <f>A16</f>
        <v>Jardineiro (44h semanais)</v>
      </c>
      <c r="B492" s="262">
        <f>D479</f>
        <v>56.6233333333333</v>
      </c>
      <c r="C492" s="263">
        <f>B492</f>
        <v>56.6233333333333</v>
      </c>
    </row>
    <row r="493" hidden="1" customHeight="1" spans="1:4">
      <c r="A493" s="39" t="s">
        <v>40</v>
      </c>
      <c r="B493" s="264">
        <f t="shared" ref="B493:B495" si="89">C481</f>
        <v>0</v>
      </c>
      <c r="C493" s="264">
        <f t="shared" ref="C493:C495" si="90">D484</f>
        <v>0</v>
      </c>
      <c r="D493" s="252">
        <f t="shared" ref="D493:D495" si="91">SUM(B493:C493)</f>
        <v>0</v>
      </c>
    </row>
    <row r="494" hidden="1" customHeight="1" spans="1:4">
      <c r="A494" s="69" t="s">
        <v>41</v>
      </c>
      <c r="B494" s="265">
        <f t="shared" si="89"/>
        <v>0</v>
      </c>
      <c r="C494" s="265">
        <f t="shared" si="90"/>
        <v>0</v>
      </c>
      <c r="D494" s="253">
        <f t="shared" si="91"/>
        <v>0</v>
      </c>
    </row>
    <row r="495" hidden="1" customHeight="1" spans="1:8">
      <c r="A495" s="41" t="s">
        <v>42</v>
      </c>
      <c r="B495" s="266">
        <f t="shared" si="89"/>
        <v>0</v>
      </c>
      <c r="C495" s="266">
        <f t="shared" si="90"/>
        <v>0</v>
      </c>
      <c r="D495" s="254">
        <f t="shared" si="91"/>
        <v>0</v>
      </c>
      <c r="H495" s="33"/>
    </row>
    <row r="497" customHeight="1" spans="1:8">
      <c r="A497" s="34" t="s">
        <v>218</v>
      </c>
      <c r="B497" s="34"/>
      <c r="C497" s="34"/>
      <c r="D497" s="34"/>
      <c r="E497" s="34"/>
      <c r="F497" s="34"/>
      <c r="G497" s="34"/>
      <c r="H497" s="34"/>
    </row>
    <row r="498" customHeight="1" spans="1:6">
      <c r="A498" s="96"/>
      <c r="B498" s="96"/>
      <c r="C498" s="96"/>
      <c r="D498" s="96"/>
      <c r="E498" s="96"/>
      <c r="F498" s="96"/>
    </row>
    <row r="499" ht="49.5" customHeight="1" spans="1:6">
      <c r="A499" s="267" t="s">
        <v>219</v>
      </c>
      <c r="B499" s="268"/>
      <c r="C499" s="96"/>
      <c r="D499" s="96"/>
      <c r="E499" s="96"/>
      <c r="F499" s="96"/>
    </row>
    <row r="500" customHeight="1" spans="1:6">
      <c r="A500" s="269" t="s">
        <v>220</v>
      </c>
      <c r="B500" s="270">
        <v>0.05</v>
      </c>
      <c r="C500" s="96"/>
      <c r="D500" s="96"/>
      <c r="E500" s="96"/>
      <c r="F500" s="96"/>
    </row>
    <row r="501" customHeight="1" spans="1:6">
      <c r="A501" s="269" t="s">
        <v>221</v>
      </c>
      <c r="B501" s="270">
        <v>0.1225</v>
      </c>
      <c r="C501" s="96"/>
      <c r="D501" s="96"/>
      <c r="E501" s="96"/>
      <c r="F501" s="96"/>
    </row>
    <row r="502" customHeight="1" spans="1:6">
      <c r="A502" s="271" t="s">
        <v>222</v>
      </c>
      <c r="B502" s="272">
        <v>0.1</v>
      </c>
      <c r="C502" s="96"/>
      <c r="D502" s="96"/>
      <c r="E502" s="96"/>
      <c r="F502" s="96"/>
    </row>
    <row r="504" customHeight="1" spans="1:4">
      <c r="A504" s="37" t="s">
        <v>218</v>
      </c>
      <c r="B504" s="56"/>
      <c r="C504" s="56"/>
      <c r="D504" s="38"/>
    </row>
    <row r="505" customHeight="1" spans="1:4">
      <c r="A505" s="97" t="s">
        <v>30</v>
      </c>
      <c r="B505" s="98" t="s">
        <v>31</v>
      </c>
      <c r="C505" s="98" t="s">
        <v>32</v>
      </c>
      <c r="D505" s="100" t="s">
        <v>37</v>
      </c>
    </row>
    <row r="506" hidden="1" customHeight="1" spans="1:4">
      <c r="A506" s="49" t="s">
        <v>38</v>
      </c>
      <c r="B506" s="273">
        <f ca="1">F74+E275+E379+D463+C490</f>
        <v>0</v>
      </c>
      <c r="C506" s="274">
        <f>((1+$B$500)/(1-$B$501-$B$502))-1</f>
        <v>0.35048231511254</v>
      </c>
      <c r="D506" s="58">
        <f ca="1">B506*C506</f>
        <v>0</v>
      </c>
    </row>
    <row r="507" hidden="1" customHeight="1" spans="1:4">
      <c r="A507" s="59" t="s">
        <v>39</v>
      </c>
      <c r="B507" s="275">
        <f ca="1">F75+E276+E380+D464+C491</f>
        <v>0</v>
      </c>
      <c r="C507" s="276">
        <f t="shared" ref="C507:C511" si="92">((1+$B$500)/(1-$B$501-$B$502))-1</f>
        <v>0.35048231511254</v>
      </c>
      <c r="D507" s="62">
        <f ca="1" t="shared" ref="D507:D511" si="93">B507*C507</f>
        <v>0</v>
      </c>
    </row>
    <row r="508" customHeight="1" spans="1:4">
      <c r="A508" s="174" t="str">
        <f>A16</f>
        <v>Jardineiro (44h semanais)</v>
      </c>
      <c r="B508" s="277">
        <f>F76+E277+E381+D465+C492</f>
        <v>4013.21702612355</v>
      </c>
      <c r="C508" s="278">
        <f t="shared" si="92"/>
        <v>0.35048231511254</v>
      </c>
      <c r="D508" s="161">
        <f t="shared" si="93"/>
        <v>1406.56159436485</v>
      </c>
    </row>
    <row r="509" hidden="1" customHeight="1" spans="1:4">
      <c r="A509" s="39" t="s">
        <v>40</v>
      </c>
      <c r="B509" s="279">
        <f>G77+E278+E382+D466+D493</f>
        <v>449.008685125</v>
      </c>
      <c r="C509" s="280">
        <f t="shared" si="92"/>
        <v>0.35048231511254</v>
      </c>
      <c r="D509" s="40">
        <f t="shared" si="93"/>
        <v>157.369603468248</v>
      </c>
    </row>
    <row r="510" hidden="1" customHeight="1" spans="1:4">
      <c r="A510" s="69" t="s">
        <v>41</v>
      </c>
      <c r="B510" s="281">
        <f>G78+E279+E383+D467+D494</f>
        <v>449.008685125</v>
      </c>
      <c r="C510" s="282">
        <f t="shared" si="92"/>
        <v>0.35048231511254</v>
      </c>
      <c r="D510" s="72">
        <f t="shared" si="93"/>
        <v>157.369603468248</v>
      </c>
    </row>
    <row r="511" hidden="1" customHeight="1" spans="1:8">
      <c r="A511" s="41" t="s">
        <v>42</v>
      </c>
      <c r="B511" s="283">
        <f>G79+E280+E384+D468+D495</f>
        <v>673.113089409361</v>
      </c>
      <c r="C511" s="284">
        <f t="shared" si="92"/>
        <v>0.35048231511254</v>
      </c>
      <c r="D511" s="42">
        <f t="shared" si="93"/>
        <v>235.914233908747</v>
      </c>
      <c r="H511" s="33"/>
    </row>
    <row r="513" customHeight="1" spans="1:8">
      <c r="A513" s="34" t="s">
        <v>223</v>
      </c>
      <c r="B513" s="34"/>
      <c r="C513" s="34"/>
      <c r="D513" s="34"/>
      <c r="E513" s="34"/>
      <c r="F513" s="34"/>
      <c r="G513" s="34"/>
      <c r="H513" s="34"/>
    </row>
    <row r="514" ht="51" customHeight="1" spans="1:6">
      <c r="A514" s="31" t="s">
        <v>224</v>
      </c>
      <c r="B514" s="31"/>
      <c r="C514" s="31"/>
      <c r="D514" s="31"/>
      <c r="E514" s="31"/>
      <c r="F514" s="31"/>
    </row>
    <row r="516" customHeight="1" spans="1:4">
      <c r="A516" s="43" t="s">
        <v>225</v>
      </c>
      <c r="B516" s="44"/>
      <c r="C516" s="44"/>
      <c r="D516" s="45"/>
    </row>
    <row r="517" customHeight="1" spans="1:4">
      <c r="A517" s="46" t="s">
        <v>30</v>
      </c>
      <c r="B517" s="47" t="s">
        <v>31</v>
      </c>
      <c r="C517" s="47" t="s">
        <v>226</v>
      </c>
      <c r="D517" s="48" t="s">
        <v>37</v>
      </c>
    </row>
    <row r="518" hidden="1" customHeight="1" spans="1:4">
      <c r="A518" s="49" t="s">
        <v>40</v>
      </c>
      <c r="B518" s="50">
        <f>G77+E278+E382+D466+D493+D509</f>
        <v>606.378288593248</v>
      </c>
      <c r="C518" s="77">
        <v>40</v>
      </c>
      <c r="D518" s="58">
        <f>B518/C518</f>
        <v>15.1594572148312</v>
      </c>
    </row>
    <row r="519" hidden="1" customHeight="1" spans="1:4">
      <c r="A519" s="69" t="s">
        <v>41</v>
      </c>
      <c r="B519" s="70">
        <f>G78+E279+E383+D467+D494+D510</f>
        <v>606.378288593248</v>
      </c>
      <c r="C519" s="79">
        <f>C518</f>
        <v>40</v>
      </c>
      <c r="D519" s="72">
        <f t="shared" ref="D519:D520" si="94">B519/C519</f>
        <v>15.1594572148312</v>
      </c>
    </row>
    <row r="520" customHeight="1" spans="1:8">
      <c r="A520" s="41" t="str">
        <f>A16</f>
        <v>Jardineiro (44h semanais)</v>
      </c>
      <c r="B520" s="53">
        <f>G79+E280+E384+D468+D495+D511</f>
        <v>909.027323318108</v>
      </c>
      <c r="C520" s="81">
        <f>C519</f>
        <v>40</v>
      </c>
      <c r="D520" s="42">
        <v>0</v>
      </c>
      <c r="H520" s="33"/>
    </row>
    <row r="522" customHeight="1" spans="1:8">
      <c r="A522" s="34" t="s">
        <v>227</v>
      </c>
      <c r="B522" s="34"/>
      <c r="C522" s="34"/>
      <c r="D522" s="34"/>
      <c r="E522" s="34"/>
      <c r="F522" s="34"/>
      <c r="G522" s="34"/>
      <c r="H522" s="34"/>
    </row>
    <row r="524" customHeight="1" spans="1:4">
      <c r="A524" s="46" t="s">
        <v>228</v>
      </c>
      <c r="B524" s="47"/>
      <c r="C524" s="47"/>
      <c r="D524" s="48"/>
    </row>
    <row r="525" customHeight="1" spans="1:4">
      <c r="A525" s="162" t="s">
        <v>229</v>
      </c>
      <c r="B525" s="47" t="s">
        <v>230</v>
      </c>
      <c r="C525" s="47" t="s">
        <v>231</v>
      </c>
      <c r="D525" s="48" t="s">
        <v>232</v>
      </c>
    </row>
    <row r="526" ht="32.1" customHeight="1" spans="1:4">
      <c r="A526" s="195" t="s">
        <v>233</v>
      </c>
      <c r="B526" s="50">
        <f ca="1">F74</f>
        <v>0</v>
      </c>
      <c r="C526" s="50">
        <f ca="1">F75</f>
        <v>0</v>
      </c>
      <c r="D526" s="52">
        <f>F76</f>
        <v>1459.55</v>
      </c>
    </row>
    <row r="527" ht="32.1" customHeight="1" spans="1:4">
      <c r="A527" s="168" t="s">
        <v>234</v>
      </c>
      <c r="B527" s="70">
        <f ca="1">E275</f>
        <v>0</v>
      </c>
      <c r="C527" s="70">
        <f ca="1">E276</f>
        <v>0</v>
      </c>
      <c r="D527" s="285">
        <f>E277</f>
        <v>1834.9572</v>
      </c>
    </row>
    <row r="528" ht="32.1" customHeight="1" spans="1:4">
      <c r="A528" s="168" t="s">
        <v>235</v>
      </c>
      <c r="B528" s="70">
        <f ca="1">E379</f>
        <v>0</v>
      </c>
      <c r="C528" s="70">
        <f ca="1">E380</f>
        <v>0</v>
      </c>
      <c r="D528" s="285">
        <f>E381</f>
        <v>311.501316111111</v>
      </c>
    </row>
    <row r="529" ht="32.1" customHeight="1" spans="1:4">
      <c r="A529" s="168" t="s">
        <v>236</v>
      </c>
      <c r="B529" s="70">
        <f ca="1">D463</f>
        <v>0</v>
      </c>
      <c r="C529" s="70">
        <f ca="1">D464</f>
        <v>0</v>
      </c>
      <c r="D529" s="285">
        <f>D465</f>
        <v>350.585176679106</v>
      </c>
    </row>
    <row r="530" ht="32.1" customHeight="1" spans="1:4">
      <c r="A530" s="168" t="s">
        <v>237</v>
      </c>
      <c r="B530" s="70">
        <v>0</v>
      </c>
      <c r="C530" s="70">
        <v>0</v>
      </c>
      <c r="D530" s="285">
        <f>C492</f>
        <v>56.6233333333333</v>
      </c>
    </row>
    <row r="531" ht="32.1" customHeight="1" spans="1:4">
      <c r="A531" s="168" t="s">
        <v>238</v>
      </c>
      <c r="B531" s="70">
        <f ca="1">D506</f>
        <v>0</v>
      </c>
      <c r="C531" s="70">
        <f ca="1">D507</f>
        <v>0</v>
      </c>
      <c r="D531" s="285">
        <f>D508</f>
        <v>1406.56159436485</v>
      </c>
    </row>
    <row r="532" ht="32.1" customHeight="1" spans="1:4">
      <c r="A532" s="168" t="s">
        <v>239</v>
      </c>
      <c r="B532" s="70">
        <v>0</v>
      </c>
      <c r="C532" s="70">
        <v>0</v>
      </c>
      <c r="D532" s="285">
        <f>D520</f>
        <v>0</v>
      </c>
    </row>
    <row r="533" ht="32.1" customHeight="1" spans="1:4">
      <c r="A533" s="286" t="s">
        <v>240</v>
      </c>
      <c r="B533" s="287">
        <f ca="1">SUM(B526:B532)</f>
        <v>0</v>
      </c>
      <c r="C533" s="287">
        <f ca="1">SUM(C526:C532)</f>
        <v>0</v>
      </c>
      <c r="D533" s="288">
        <f>SUM(D526:D532)</f>
        <v>5419.7786204884</v>
      </c>
    </row>
    <row r="534" ht="32.1" customHeight="1" spans="1:4">
      <c r="A534" s="95" t="s">
        <v>241</v>
      </c>
      <c r="B534" s="289">
        <f ca="1">B533*2</f>
        <v>0</v>
      </c>
      <c r="C534" s="289">
        <f ca="1">C533*2</f>
        <v>0</v>
      </c>
      <c r="D534" s="290">
        <f>D533*1</f>
        <v>5419.7786204884</v>
      </c>
    </row>
    <row r="535" customHeight="1" spans="1:1">
      <c r="A535" s="27"/>
    </row>
    <row r="536" customHeight="1" spans="1:1">
      <c r="A536" s="27"/>
    </row>
    <row r="537" customHeight="1" spans="1:1">
      <c r="A537" s="27"/>
    </row>
  </sheetData>
  <mergeCells count="113">
    <mergeCell ref="A1:H1"/>
    <mergeCell ref="A3:H3"/>
    <mergeCell ref="A5:H5"/>
    <mergeCell ref="A6:H6"/>
    <mergeCell ref="A7:H7"/>
    <mergeCell ref="A9:H9"/>
    <mergeCell ref="A10:H10"/>
    <mergeCell ref="A12:H12"/>
    <mergeCell ref="A13:H13"/>
    <mergeCell ref="A15:B15"/>
    <mergeCell ref="A19:H19"/>
    <mergeCell ref="A20:H20"/>
    <mergeCell ref="A22:D22"/>
    <mergeCell ref="A27:H27"/>
    <mergeCell ref="A28:H28"/>
    <mergeCell ref="A30:D30"/>
    <mergeCell ref="A40:H40"/>
    <mergeCell ref="A41:H41"/>
    <mergeCell ref="A43:E43"/>
    <mergeCell ref="A47:E47"/>
    <mergeCell ref="A52:D52"/>
    <mergeCell ref="A57:D57"/>
    <mergeCell ref="A58:F58"/>
    <mergeCell ref="A60:D60"/>
    <mergeCell ref="A69:H69"/>
    <mergeCell ref="A70:H70"/>
    <mergeCell ref="A72:F72"/>
    <mergeCell ref="A81:H81"/>
    <mergeCell ref="A83:H83"/>
    <mergeCell ref="A85:D85"/>
    <mergeCell ref="A94:D94"/>
    <mergeCell ref="A103:E103"/>
    <mergeCell ref="A112:E112"/>
    <mergeCell ref="A121:H121"/>
    <mergeCell ref="A122:H122"/>
    <mergeCell ref="A124:B124"/>
    <mergeCell ref="A136:D136"/>
    <mergeCell ref="A145:D145"/>
    <mergeCell ref="A154:D154"/>
    <mergeCell ref="A163:H163"/>
    <mergeCell ref="A164:H164"/>
    <mergeCell ref="A166:F166"/>
    <mergeCell ref="A168:E168"/>
    <mergeCell ref="A177:E177"/>
    <mergeCell ref="A186:D186"/>
    <mergeCell ref="A195:F195"/>
    <mergeCell ref="A197:D197"/>
    <mergeCell ref="A206:D206"/>
    <mergeCell ref="A215:D215"/>
    <mergeCell ref="A224:H224"/>
    <mergeCell ref="A226:D226"/>
    <mergeCell ref="A232:H232"/>
    <mergeCell ref="A234:D234"/>
    <mergeCell ref="A243:H243"/>
    <mergeCell ref="A245:D245"/>
    <mergeCell ref="A251:H251"/>
    <mergeCell ref="A253:D253"/>
    <mergeCell ref="A262:H262"/>
    <mergeCell ref="A271:H271"/>
    <mergeCell ref="A273:E273"/>
    <mergeCell ref="A282:H282"/>
    <mergeCell ref="A283:H283"/>
    <mergeCell ref="A285:B285"/>
    <mergeCell ref="A294:H294"/>
    <mergeCell ref="A295:H295"/>
    <mergeCell ref="A297:D297"/>
    <mergeCell ref="A306:D306"/>
    <mergeCell ref="A315:D315"/>
    <mergeCell ref="A324:H324"/>
    <mergeCell ref="A325:H325"/>
    <mergeCell ref="A327:D327"/>
    <mergeCell ref="A336:D336"/>
    <mergeCell ref="A345:D345"/>
    <mergeCell ref="A354:H354"/>
    <mergeCell ref="A355:H355"/>
    <mergeCell ref="A357:E357"/>
    <mergeCell ref="A366:D366"/>
    <mergeCell ref="A375:H375"/>
    <mergeCell ref="A377:E377"/>
    <mergeCell ref="A386:H386"/>
    <mergeCell ref="A387:H387"/>
    <mergeCell ref="A389:G389"/>
    <mergeCell ref="A390:G390"/>
    <mergeCell ref="A406:D406"/>
    <mergeCell ref="B407:D407"/>
    <mergeCell ref="A423:H423"/>
    <mergeCell ref="A424:H424"/>
    <mergeCell ref="A426:D426"/>
    <mergeCell ref="A435:E435"/>
    <mergeCell ref="A444:H444"/>
    <mergeCell ref="A445:H445"/>
    <mergeCell ref="A447:D447"/>
    <mergeCell ref="A453:D453"/>
    <mergeCell ref="A459:H459"/>
    <mergeCell ref="A461:D461"/>
    <mergeCell ref="A470:H470"/>
    <mergeCell ref="A472:D472"/>
    <mergeCell ref="A479:C479"/>
    <mergeCell ref="A480:E480"/>
    <mergeCell ref="A488:C488"/>
    <mergeCell ref="A497:H497"/>
    <mergeCell ref="A498:F498"/>
    <mergeCell ref="A499:B499"/>
    <mergeCell ref="A504:D504"/>
    <mergeCell ref="A513:H513"/>
    <mergeCell ref="A514:F514"/>
    <mergeCell ref="A516:D516"/>
    <mergeCell ref="A522:H522"/>
    <mergeCell ref="A524:D524"/>
    <mergeCell ref="A391:A392"/>
    <mergeCell ref="A407:A408"/>
    <mergeCell ref="B391:B392"/>
    <mergeCell ref="C391:C392"/>
  </mergeCells>
  <pageMargins left="0.511811024" right="0.511811024" top="0.787401575" bottom="0.787401575" header="0.31496062" footer="0.31496062"/>
  <pageSetup paperSize="9" scale="80" orientation="landscape"/>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8"/>
  <sheetViews>
    <sheetView showGridLines="0" zoomScale="115" zoomScaleNormal="115" workbookViewId="0">
      <selection activeCell="G6" sqref="G6"/>
    </sheetView>
  </sheetViews>
  <sheetFormatPr defaultColWidth="9" defaultRowHeight="15.75" outlineLevelCol="3"/>
  <cols>
    <col min="1" max="1" width="9.14285714285714" style="1"/>
    <col min="2" max="2" width="72.1428571428571" style="1" customWidth="1"/>
    <col min="3" max="3" width="18" style="1" customWidth="1"/>
    <col min="4" max="4" width="14.2857142857143" style="1" customWidth="1"/>
    <col min="5" max="5" width="12.7142857142857" style="1" customWidth="1"/>
    <col min="6" max="6" width="12" style="1" customWidth="1"/>
    <col min="7" max="7" width="15.1428571428571" style="1" customWidth="1"/>
    <col min="8" max="16384" width="9.14285714285714" style="1"/>
  </cols>
  <sheetData>
    <row r="1" ht="67.5" customHeight="1" spans="1:4">
      <c r="A1" s="2" t="s">
        <v>331</v>
      </c>
      <c r="B1" s="2"/>
      <c r="C1" s="2"/>
      <c r="D1" s="2"/>
    </row>
    <row r="3" ht="20.25" spans="1:4">
      <c r="A3" s="2" t="s">
        <v>18</v>
      </c>
      <c r="B3" s="2"/>
      <c r="C3" s="2"/>
      <c r="D3" s="2"/>
    </row>
    <row r="5" ht="23.25" spans="1:4">
      <c r="A5" s="3" t="s">
        <v>19</v>
      </c>
      <c r="B5" s="3"/>
      <c r="C5" s="3"/>
      <c r="D5" s="3"/>
    </row>
    <row r="6" ht="23.25" spans="1:4">
      <c r="A6" s="3" t="s">
        <v>242</v>
      </c>
      <c r="B6" s="3"/>
      <c r="C6" s="3"/>
      <c r="D6" s="3"/>
    </row>
    <row r="7" spans="1:4">
      <c r="A7" s="4" t="s">
        <v>243</v>
      </c>
      <c r="B7" s="4"/>
      <c r="C7" s="4"/>
      <c r="D7" s="4"/>
    </row>
    <row r="10" spans="1:3">
      <c r="A10" s="5" t="s">
        <v>244</v>
      </c>
      <c r="B10" s="5"/>
      <c r="C10" s="5"/>
    </row>
    <row r="12" ht="16.5" spans="1:3">
      <c r="A12" s="6">
        <v>1</v>
      </c>
      <c r="B12" s="7" t="s">
        <v>245</v>
      </c>
      <c r="C12" s="7" t="s">
        <v>246</v>
      </c>
    </row>
    <row r="13" ht="16.5" spans="1:3">
      <c r="A13" s="8" t="s">
        <v>247</v>
      </c>
      <c r="B13" s="9" t="s">
        <v>248</v>
      </c>
      <c r="C13" s="10">
        <f>'Custo por trabalhador Jard.'!B16</f>
        <v>1459.55</v>
      </c>
    </row>
    <row r="14" ht="16.5" spans="1:3">
      <c r="A14" s="8" t="s">
        <v>249</v>
      </c>
      <c r="B14" s="9" t="s">
        <v>250</v>
      </c>
      <c r="C14" s="10">
        <f>'Custo por trabalhador Jard.'!D34</f>
        <v>0</v>
      </c>
    </row>
    <row r="15" ht="16.5" spans="1:3">
      <c r="A15" s="8" t="s">
        <v>251</v>
      </c>
      <c r="B15" s="9" t="s">
        <v>252</v>
      </c>
      <c r="C15" s="10" t="s">
        <v>253</v>
      </c>
    </row>
    <row r="16" ht="16.5" spans="1:3">
      <c r="A16" s="8" t="s">
        <v>254</v>
      </c>
      <c r="B16" s="9" t="s">
        <v>49</v>
      </c>
      <c r="C16" s="10" t="s">
        <v>253</v>
      </c>
    </row>
    <row r="17" ht="16.5" spans="1:3">
      <c r="A17" s="8" t="s">
        <v>255</v>
      </c>
      <c r="B17" s="9" t="s">
        <v>256</v>
      </c>
      <c r="C17" s="10" t="s">
        <v>253</v>
      </c>
    </row>
    <row r="18" ht="16.5" spans="1:3">
      <c r="A18" s="8"/>
      <c r="B18" s="9"/>
      <c r="C18" s="10"/>
    </row>
    <row r="19" ht="16.5" spans="1:3">
      <c r="A19" s="8" t="s">
        <v>257</v>
      </c>
      <c r="B19" s="9" t="s">
        <v>258</v>
      </c>
      <c r="C19" s="10" t="s">
        <v>253</v>
      </c>
    </row>
    <row r="20" ht="16.5" spans="1:3">
      <c r="A20" s="11" t="s">
        <v>58</v>
      </c>
      <c r="B20" s="7"/>
      <c r="C20" s="10">
        <f>'Custo por trabalhador Jard.'!F76</f>
        <v>1459.55</v>
      </c>
    </row>
    <row r="23" spans="1:3">
      <c r="A23" s="5" t="s">
        <v>259</v>
      </c>
      <c r="B23" s="5"/>
      <c r="C23" s="5"/>
    </row>
    <row r="24" spans="1:1">
      <c r="A24" s="12"/>
    </row>
    <row r="25" spans="1:3">
      <c r="A25" s="13" t="s">
        <v>260</v>
      </c>
      <c r="B25" s="13"/>
      <c r="C25" s="13"/>
    </row>
    <row r="27" ht="16.5" spans="1:3">
      <c r="A27" s="6" t="s">
        <v>261</v>
      </c>
      <c r="B27" s="7" t="s">
        <v>262</v>
      </c>
      <c r="C27" s="7" t="s">
        <v>246</v>
      </c>
    </row>
    <row r="28" ht="16.5" spans="1:3">
      <c r="A28" s="8" t="s">
        <v>247</v>
      </c>
      <c r="B28" s="9" t="s">
        <v>263</v>
      </c>
      <c r="C28" s="14">
        <f>'Custo por trabalhador Jard.'!B116</f>
        <v>121.629166666667</v>
      </c>
    </row>
    <row r="29" ht="16.5" spans="1:3">
      <c r="A29" s="8" t="s">
        <v>249</v>
      </c>
      <c r="B29" s="9" t="s">
        <v>264</v>
      </c>
      <c r="C29" s="14">
        <f>'Custo por trabalhador Jard.'!C116+'Custo por trabalhador Jard.'!D116</f>
        <v>162.172222222222</v>
      </c>
    </row>
    <row r="30" ht="16.5" spans="1:3">
      <c r="A30" s="11" t="s">
        <v>58</v>
      </c>
      <c r="B30" s="7"/>
      <c r="C30" s="14">
        <f>'Custo por trabalhador Jard.'!E116</f>
        <v>283.801388888889</v>
      </c>
    </row>
    <row r="33" ht="32.25" customHeight="1" spans="1:4">
      <c r="A33" s="15" t="s">
        <v>265</v>
      </c>
      <c r="B33" s="15"/>
      <c r="C33" s="15"/>
      <c r="D33" s="15"/>
    </row>
    <row r="35" ht="16.5" spans="1:4">
      <c r="A35" s="6" t="s">
        <v>266</v>
      </c>
      <c r="B35" s="7" t="s">
        <v>267</v>
      </c>
      <c r="C35" s="7" t="s">
        <v>268</v>
      </c>
      <c r="D35" s="7" t="s">
        <v>246</v>
      </c>
    </row>
    <row r="36" ht="16.5" spans="1:4">
      <c r="A36" s="8" t="s">
        <v>247</v>
      </c>
      <c r="B36" s="9" t="s">
        <v>269</v>
      </c>
      <c r="C36" s="16">
        <v>0.2</v>
      </c>
      <c r="D36" s="10">
        <f>($C$20+$C$30)*C36</f>
        <v>348.670277777778</v>
      </c>
    </row>
    <row r="37" ht="16.5" spans="1:4">
      <c r="A37" s="8" t="s">
        <v>249</v>
      </c>
      <c r="B37" s="9" t="s">
        <v>270</v>
      </c>
      <c r="C37" s="16">
        <v>0.025</v>
      </c>
      <c r="D37" s="10">
        <f t="shared" ref="D37:D44" si="0">($C$20+$C$30)*C37</f>
        <v>43.5837847222222</v>
      </c>
    </row>
    <row r="38" ht="16.5" spans="1:4">
      <c r="A38" s="8" t="s">
        <v>251</v>
      </c>
      <c r="B38" s="9" t="s">
        <v>271</v>
      </c>
      <c r="C38" s="17">
        <v>0.03</v>
      </c>
      <c r="D38" s="10">
        <f t="shared" si="0"/>
        <v>52.3005416666667</v>
      </c>
    </row>
    <row r="39" ht="16.5" spans="1:4">
      <c r="A39" s="8" t="s">
        <v>254</v>
      </c>
      <c r="B39" s="9" t="s">
        <v>272</v>
      </c>
      <c r="C39" s="16">
        <v>0.015</v>
      </c>
      <c r="D39" s="10">
        <f t="shared" si="0"/>
        <v>26.1502708333333</v>
      </c>
    </row>
    <row r="40" ht="16.5" spans="1:4">
      <c r="A40" s="8" t="s">
        <v>255</v>
      </c>
      <c r="B40" s="9" t="s">
        <v>273</v>
      </c>
      <c r="C40" s="16">
        <v>0.01</v>
      </c>
      <c r="D40" s="10">
        <f t="shared" si="0"/>
        <v>17.4335138888889</v>
      </c>
    </row>
    <row r="41" ht="16.5" spans="1:4">
      <c r="A41" s="8" t="s">
        <v>274</v>
      </c>
      <c r="B41" s="9" t="s">
        <v>78</v>
      </c>
      <c r="C41" s="16">
        <v>0.006</v>
      </c>
      <c r="D41" s="10">
        <f t="shared" si="0"/>
        <v>10.4601083333333</v>
      </c>
    </row>
    <row r="42" ht="16.5" spans="1:4">
      <c r="A42" s="8" t="s">
        <v>257</v>
      </c>
      <c r="B42" s="9" t="s">
        <v>79</v>
      </c>
      <c r="C42" s="16">
        <v>0.002</v>
      </c>
      <c r="D42" s="10">
        <f t="shared" si="0"/>
        <v>3.48670277777778</v>
      </c>
    </row>
    <row r="43" ht="16.5" spans="1:4">
      <c r="A43" s="8" t="s">
        <v>275</v>
      </c>
      <c r="B43" s="9" t="s">
        <v>80</v>
      </c>
      <c r="C43" s="16">
        <v>0.08</v>
      </c>
      <c r="D43" s="10">
        <f t="shared" si="0"/>
        <v>139.468111111111</v>
      </c>
    </row>
    <row r="44" ht="16.5" spans="1:4">
      <c r="A44" s="11" t="s">
        <v>276</v>
      </c>
      <c r="B44" s="7"/>
      <c r="C44" s="16">
        <f>SUM(C35:C43)</f>
        <v>0.368</v>
      </c>
      <c r="D44" s="10">
        <f t="shared" si="0"/>
        <v>641.553311111111</v>
      </c>
    </row>
    <row r="47" spans="1:3">
      <c r="A47" s="13" t="s">
        <v>277</v>
      </c>
      <c r="B47" s="13"/>
      <c r="C47" s="13"/>
    </row>
    <row r="49" ht="16.5" spans="1:3">
      <c r="A49" s="6" t="s">
        <v>278</v>
      </c>
      <c r="B49" s="7" t="s">
        <v>279</v>
      </c>
      <c r="C49" s="7" t="s">
        <v>246</v>
      </c>
    </row>
    <row r="50" ht="16.5" spans="1:3">
      <c r="A50" s="8" t="s">
        <v>247</v>
      </c>
      <c r="B50" s="9" t="s">
        <v>280</v>
      </c>
      <c r="C50" s="18">
        <f>'Custo por trabalhador Jard.'!D190</f>
        <v>0</v>
      </c>
    </row>
    <row r="51" ht="16.5" spans="1:3">
      <c r="A51" s="8" t="s">
        <v>249</v>
      </c>
      <c r="B51" s="9" t="s">
        <v>281</v>
      </c>
      <c r="C51" s="14">
        <f>'Custo por trabalhador Jard.'!D219</f>
        <v>566.28</v>
      </c>
    </row>
    <row r="52" ht="16.5" spans="1:3">
      <c r="A52" s="8" t="s">
        <v>251</v>
      </c>
      <c r="B52" s="9" t="s">
        <v>282</v>
      </c>
      <c r="C52" s="14">
        <f>'Custo por trabalhador Jard.'!D230</f>
        <v>100</v>
      </c>
    </row>
    <row r="53" ht="16.5" spans="1:3">
      <c r="A53" s="8" t="s">
        <v>254</v>
      </c>
      <c r="B53" s="9" t="s">
        <v>283</v>
      </c>
      <c r="C53" s="14">
        <f>'Custo por trabalhador Jard.'!D238</f>
        <v>47.11</v>
      </c>
    </row>
    <row r="54" ht="16.5" spans="1:3">
      <c r="A54" s="8" t="s">
        <v>255</v>
      </c>
      <c r="B54" s="9" t="s">
        <v>116</v>
      </c>
      <c r="C54" s="14">
        <f>'Custo por trabalhador Jard.'!D249</f>
        <v>123.235</v>
      </c>
    </row>
    <row r="55" ht="16.5" spans="1:3">
      <c r="A55" s="8" t="s">
        <v>274</v>
      </c>
      <c r="B55" s="9" t="s">
        <v>117</v>
      </c>
      <c r="C55" s="14">
        <f>'Custo por trabalhador Jard.'!D257</f>
        <v>72.9775</v>
      </c>
    </row>
    <row r="56" ht="16.5" spans="1:3">
      <c r="A56" s="8" t="s">
        <v>257</v>
      </c>
      <c r="B56" s="9" t="s">
        <v>258</v>
      </c>
      <c r="C56" s="18"/>
    </row>
    <row r="57" ht="16.5" spans="1:3">
      <c r="A57" s="11" t="s">
        <v>58</v>
      </c>
      <c r="B57" s="7"/>
      <c r="C57" s="14">
        <f>'Custo por trabalhador Jard.'!H266</f>
        <v>909.6025</v>
      </c>
    </row>
    <row r="60" spans="1:3">
      <c r="A60" s="13" t="s">
        <v>284</v>
      </c>
      <c r="B60" s="13"/>
      <c r="C60" s="13"/>
    </row>
    <row r="62" ht="16.5" spans="1:3">
      <c r="A62" s="6">
        <v>2</v>
      </c>
      <c r="B62" s="7" t="s">
        <v>285</v>
      </c>
      <c r="C62" s="7" t="s">
        <v>246</v>
      </c>
    </row>
    <row r="63" ht="16.5" spans="1:3">
      <c r="A63" s="8" t="s">
        <v>261</v>
      </c>
      <c r="B63" s="9" t="s">
        <v>262</v>
      </c>
      <c r="C63" s="14">
        <f>'Custo por trabalhador Jard.'!B277</f>
        <v>283.801388888889</v>
      </c>
    </row>
    <row r="64" ht="16.5" spans="1:3">
      <c r="A64" s="8" t="s">
        <v>266</v>
      </c>
      <c r="B64" s="9" t="s">
        <v>267</v>
      </c>
      <c r="C64" s="14">
        <f>'Custo por trabalhador Jard.'!C277</f>
        <v>641.553311111111</v>
      </c>
    </row>
    <row r="65" ht="16.5" spans="1:3">
      <c r="A65" s="8" t="s">
        <v>278</v>
      </c>
      <c r="B65" s="9" t="s">
        <v>279</v>
      </c>
      <c r="C65" s="14">
        <f>'Custo por trabalhador Jard.'!D277</f>
        <v>909.6025</v>
      </c>
    </row>
    <row r="66" ht="16.5" spans="1:3">
      <c r="A66" s="11" t="s">
        <v>58</v>
      </c>
      <c r="B66" s="7"/>
      <c r="C66" s="10">
        <f>'Custo por trabalhador Jard.'!E277</f>
        <v>1834.9572</v>
      </c>
    </row>
    <row r="67" spans="1:1">
      <c r="A67" s="19"/>
    </row>
    <row r="69" spans="1:3">
      <c r="A69" s="5" t="s">
        <v>286</v>
      </c>
      <c r="B69" s="5"/>
      <c r="C69" s="5"/>
    </row>
    <row r="71" ht="16.5" spans="1:3">
      <c r="A71" s="6">
        <v>3</v>
      </c>
      <c r="B71" s="7" t="s">
        <v>287</v>
      </c>
      <c r="C71" s="7" t="s">
        <v>246</v>
      </c>
    </row>
    <row r="72" ht="16.5" spans="1:3">
      <c r="A72" s="8" t="s">
        <v>247</v>
      </c>
      <c r="B72" s="20" t="s">
        <v>288</v>
      </c>
      <c r="C72" s="14">
        <f>'Custo por trabalhador Jard.'!D319</f>
        <v>129.820085</v>
      </c>
    </row>
    <row r="73" ht="16.5" spans="1:3">
      <c r="A73" s="8" t="s">
        <v>249</v>
      </c>
      <c r="B73" s="20" t="s">
        <v>289</v>
      </c>
      <c r="C73" s="14">
        <f>'Custo por trabalhador Jard.'!D301</f>
        <v>232.701833333333</v>
      </c>
    </row>
    <row r="74" ht="16.5" spans="1:3">
      <c r="A74" s="8" t="s">
        <v>251</v>
      </c>
      <c r="B74" s="20" t="s">
        <v>290</v>
      </c>
      <c r="C74" s="14">
        <f>'Custo por trabalhador Jard.'!D310</f>
        <v>55.7872444444444</v>
      </c>
    </row>
    <row r="75" ht="16.5" spans="1:3">
      <c r="A75" s="8" t="s">
        <v>254</v>
      </c>
      <c r="B75" s="20" t="s">
        <v>291</v>
      </c>
      <c r="C75" s="14">
        <f>'Custo por trabalhador Jard.'!D349</f>
        <v>181.681231111111</v>
      </c>
    </row>
    <row r="76" ht="16.5" spans="1:3">
      <c r="A76" s="8" t="s">
        <v>255</v>
      </c>
      <c r="B76" s="20" t="s">
        <v>292</v>
      </c>
      <c r="C76" s="14">
        <f>'Custo por trabalhador Jard.'!D331</f>
        <v>274.542266666667</v>
      </c>
    </row>
    <row r="77" ht="16.5" spans="1:3">
      <c r="A77" s="8" t="s">
        <v>274</v>
      </c>
      <c r="B77" s="20" t="s">
        <v>293</v>
      </c>
      <c r="C77" s="14">
        <f>'Custo por trabalhador Jard.'!D340</f>
        <v>55.7872444444444</v>
      </c>
    </row>
    <row r="78" ht="16.5" spans="1:3">
      <c r="A78" s="11" t="s">
        <v>58</v>
      </c>
      <c r="B78" s="7"/>
      <c r="C78" s="14">
        <f>'Custo por trabalhador Jard.'!E381</f>
        <v>311.501316111111</v>
      </c>
    </row>
    <row r="81" spans="1:3">
      <c r="A81" s="5" t="s">
        <v>294</v>
      </c>
      <c r="B81" s="5"/>
      <c r="C81" s="5"/>
    </row>
    <row r="84" spans="1:3">
      <c r="A84" s="13" t="s">
        <v>295</v>
      </c>
      <c r="B84" s="13"/>
      <c r="C84" s="13"/>
    </row>
    <row r="85" ht="16.5" spans="1:1">
      <c r="A85" s="12"/>
    </row>
    <row r="86" ht="16.5" spans="1:3">
      <c r="A86" s="6" t="s">
        <v>296</v>
      </c>
      <c r="B86" s="7" t="s">
        <v>297</v>
      </c>
      <c r="C86" s="7" t="s">
        <v>246</v>
      </c>
    </row>
    <row r="87" ht="16.5" spans="1:3">
      <c r="A87" s="21" t="s">
        <v>297</v>
      </c>
      <c r="B87" s="22"/>
      <c r="C87" s="14">
        <f>'Custo por trabalhador Jard.'!E439</f>
        <v>350.585176679106</v>
      </c>
    </row>
    <row r="88" ht="16.5" spans="1:3">
      <c r="A88" s="11" t="s">
        <v>276</v>
      </c>
      <c r="B88" s="7"/>
      <c r="C88" s="14">
        <f>'Custo por trabalhador Jard.'!E439</f>
        <v>350.585176679106</v>
      </c>
    </row>
    <row r="91" spans="1:3">
      <c r="A91" s="13" t="s">
        <v>298</v>
      </c>
      <c r="B91" s="13"/>
      <c r="C91" s="13"/>
    </row>
    <row r="92" ht="16.5" spans="1:1">
      <c r="A92" s="12"/>
    </row>
    <row r="93" ht="16.5" spans="1:3">
      <c r="A93" s="6" t="s">
        <v>299</v>
      </c>
      <c r="B93" s="7" t="s">
        <v>300</v>
      </c>
      <c r="C93" s="7" t="s">
        <v>246</v>
      </c>
    </row>
    <row r="94" ht="16.5" spans="1:3">
      <c r="A94" s="8" t="s">
        <v>247</v>
      </c>
      <c r="B94" s="9" t="s">
        <v>301</v>
      </c>
      <c r="C94" s="18">
        <f>'Custo por trabalhador Jard.'!D457</f>
        <v>0</v>
      </c>
    </row>
    <row r="95" ht="16.5" spans="1:3">
      <c r="A95" s="11" t="s">
        <v>58</v>
      </c>
      <c r="B95" s="7"/>
      <c r="C95" s="18">
        <f>'Custo por trabalhador Jard.'!D457</f>
        <v>0</v>
      </c>
    </row>
    <row r="98" spans="1:3">
      <c r="A98" s="13" t="s">
        <v>302</v>
      </c>
      <c r="B98" s="13"/>
      <c r="C98" s="13"/>
    </row>
    <row r="99" ht="16.5" spans="1:1">
      <c r="A99" s="12"/>
    </row>
    <row r="100" ht="16.5" spans="1:3">
      <c r="A100" s="6">
        <v>4</v>
      </c>
      <c r="B100" s="7" t="s">
        <v>303</v>
      </c>
      <c r="C100" s="7" t="s">
        <v>246</v>
      </c>
    </row>
    <row r="101" ht="16.5" spans="1:3">
      <c r="A101" s="8" t="s">
        <v>296</v>
      </c>
      <c r="B101" s="9" t="s">
        <v>297</v>
      </c>
      <c r="C101" s="14">
        <f>'Custo por trabalhador Jard.'!B465</f>
        <v>350.585176679106</v>
      </c>
    </row>
    <row r="102" ht="16.5" spans="1:3">
      <c r="A102" s="8" t="s">
        <v>299</v>
      </c>
      <c r="B102" s="9" t="s">
        <v>300</v>
      </c>
      <c r="C102" s="18">
        <f>'Custo por trabalhador Jard.'!C465</f>
        <v>0</v>
      </c>
    </row>
    <row r="103" ht="16.5" spans="1:3">
      <c r="A103" s="11" t="s">
        <v>58</v>
      </c>
      <c r="B103" s="7"/>
      <c r="C103" s="14">
        <f>'Custo por trabalhador Jard.'!D465</f>
        <v>350.585176679106</v>
      </c>
    </row>
    <row r="106" spans="1:3">
      <c r="A106" s="5" t="s">
        <v>304</v>
      </c>
      <c r="B106" s="5"/>
      <c r="C106" s="5"/>
    </row>
    <row r="108" ht="16.5" spans="1:3">
      <c r="A108" s="6">
        <v>5</v>
      </c>
      <c r="B108" s="23" t="s">
        <v>237</v>
      </c>
      <c r="C108" s="7" t="s">
        <v>246</v>
      </c>
    </row>
    <row r="109" ht="16.5" spans="1:3">
      <c r="A109" s="8" t="s">
        <v>247</v>
      </c>
      <c r="B109" s="9" t="s">
        <v>305</v>
      </c>
      <c r="C109" s="10">
        <f>'Custo por trabalhador Jard.'!B492</f>
        <v>56.6233333333333</v>
      </c>
    </row>
    <row r="110" ht="16.5" spans="1:3">
      <c r="A110" s="8" t="s">
        <v>249</v>
      </c>
      <c r="B110" s="9" t="s">
        <v>306</v>
      </c>
      <c r="C110" s="18"/>
    </row>
    <row r="111" ht="16.5" spans="1:3">
      <c r="A111" s="8" t="s">
        <v>251</v>
      </c>
      <c r="B111" s="9" t="s">
        <v>337</v>
      </c>
      <c r="C111" s="10">
        <f>0</f>
        <v>0</v>
      </c>
    </row>
    <row r="112" ht="16.5" spans="1:3">
      <c r="A112" s="8" t="s">
        <v>254</v>
      </c>
      <c r="B112" s="9" t="s">
        <v>258</v>
      </c>
      <c r="C112" s="18"/>
    </row>
    <row r="113" ht="16.5" spans="1:3">
      <c r="A113" s="11" t="s">
        <v>276</v>
      </c>
      <c r="B113" s="7"/>
      <c r="C113" s="10">
        <f>'Custo por trabalhador Jard.'!C492</f>
        <v>56.6233333333333</v>
      </c>
    </row>
    <row r="116" spans="1:3">
      <c r="A116" s="5" t="s">
        <v>308</v>
      </c>
      <c r="B116" s="5"/>
      <c r="C116" s="5"/>
    </row>
    <row r="118" ht="16.5" spans="1:4">
      <c r="A118" s="6">
        <v>6</v>
      </c>
      <c r="B118" s="23" t="s">
        <v>238</v>
      </c>
      <c r="C118" s="7" t="s">
        <v>268</v>
      </c>
      <c r="D118" s="7" t="s">
        <v>246</v>
      </c>
    </row>
    <row r="119" ht="16.5" spans="1:4">
      <c r="A119" s="8" t="s">
        <v>247</v>
      </c>
      <c r="B119" s="9" t="s">
        <v>220</v>
      </c>
      <c r="C119" s="24">
        <v>0.05</v>
      </c>
      <c r="D119" s="10">
        <f>'Custo por trabalhador Jard.'!B508*'Planilha de Custos Jard.'!C119</f>
        <v>200.660851306178</v>
      </c>
    </row>
    <row r="120" ht="16.5" spans="1:4">
      <c r="A120" s="8" t="s">
        <v>249</v>
      </c>
      <c r="B120" s="9" t="s">
        <v>222</v>
      </c>
      <c r="C120" s="24">
        <v>0.1</v>
      </c>
      <c r="D120" s="10">
        <f>((C136+'Planilha de Custos Jard.'!D119)/(1-0.1-0.1225))*'Planilha de Custos Jard.'!C120</f>
        <v>541.97786204884</v>
      </c>
    </row>
    <row r="121" ht="16.5" spans="1:4">
      <c r="A121" s="8" t="s">
        <v>251</v>
      </c>
      <c r="B121" s="9" t="s">
        <v>221</v>
      </c>
      <c r="C121" s="16">
        <f>'Custo por trabalhador Jard.'!B501</f>
        <v>0.1225</v>
      </c>
      <c r="D121" s="10">
        <f>(($C$136+$D$119+$D$120)/(1-0.1225))*C121</f>
        <v>663.922881009829</v>
      </c>
    </row>
    <row r="122" ht="16.5" spans="1:4">
      <c r="A122" s="8"/>
      <c r="B122" s="9" t="s">
        <v>309</v>
      </c>
      <c r="C122" s="16">
        <v>0.0925</v>
      </c>
      <c r="D122" s="10">
        <f>(($C$136+$D$119+$D$120)/(1-0.1225))*C122</f>
        <v>501.329522395177</v>
      </c>
    </row>
    <row r="123" ht="16.5" spans="1:4">
      <c r="A123" s="8"/>
      <c r="B123" s="9" t="s">
        <v>310</v>
      </c>
      <c r="C123" s="18"/>
      <c r="D123" s="10">
        <f>(($C$136+$D$119+$D$120)/(1-0.0865))*C123</f>
        <v>0</v>
      </c>
    </row>
    <row r="124" ht="16.5" spans="1:4">
      <c r="A124" s="8"/>
      <c r="B124" s="9" t="s">
        <v>311</v>
      </c>
      <c r="C124" s="24">
        <v>0.03</v>
      </c>
      <c r="D124" s="10">
        <f>(($C$136+$D$119+$D$120)/(1-0.1225))*C124</f>
        <v>162.593358614652</v>
      </c>
    </row>
    <row r="125" ht="16.5" spans="1:4">
      <c r="A125" s="11" t="s">
        <v>276</v>
      </c>
      <c r="B125" s="7"/>
      <c r="C125" s="18"/>
      <c r="D125" s="10">
        <f>SUM(D119:D121)</f>
        <v>1406.56159436485</v>
      </c>
    </row>
    <row r="128" spans="1:3">
      <c r="A128" s="5" t="s">
        <v>312</v>
      </c>
      <c r="B128" s="5"/>
      <c r="C128" s="5"/>
    </row>
    <row r="130" ht="16.5" spans="1:3">
      <c r="A130" s="6"/>
      <c r="B130" s="7" t="s">
        <v>313</v>
      </c>
      <c r="C130" s="7" t="s">
        <v>246</v>
      </c>
    </row>
    <row r="131" ht="16.5" spans="1:3">
      <c r="A131" s="25" t="s">
        <v>247</v>
      </c>
      <c r="B131" s="9" t="s">
        <v>244</v>
      </c>
      <c r="C131" s="26">
        <f>'Custo por trabalhador Jard.'!D526</f>
        <v>1459.55</v>
      </c>
    </row>
    <row r="132" ht="16.5" spans="1:3">
      <c r="A132" s="25" t="s">
        <v>249</v>
      </c>
      <c r="B132" s="9" t="s">
        <v>259</v>
      </c>
      <c r="C132" s="26">
        <f>'Custo por trabalhador Jard.'!D527</f>
        <v>1834.9572</v>
      </c>
    </row>
    <row r="133" ht="16.5" spans="1:3">
      <c r="A133" s="25" t="s">
        <v>251</v>
      </c>
      <c r="B133" s="9" t="s">
        <v>286</v>
      </c>
      <c r="C133" s="26">
        <f>'Custo por trabalhador Jard.'!D528</f>
        <v>311.501316111111</v>
      </c>
    </row>
    <row r="134" ht="16.5" spans="1:3">
      <c r="A134" s="25" t="s">
        <v>254</v>
      </c>
      <c r="B134" s="9" t="s">
        <v>294</v>
      </c>
      <c r="C134" s="26">
        <f>'Custo por trabalhador Jard.'!D529</f>
        <v>350.585176679106</v>
      </c>
    </row>
    <row r="135" ht="16.5" spans="1:3">
      <c r="A135" s="25" t="s">
        <v>255</v>
      </c>
      <c r="B135" s="9" t="s">
        <v>304</v>
      </c>
      <c r="C135" s="26">
        <f>'Custo por trabalhador Jard.'!D530</f>
        <v>56.6233333333333</v>
      </c>
    </row>
    <row r="136" ht="16.5" spans="1:3">
      <c r="A136" s="11" t="s">
        <v>314</v>
      </c>
      <c r="B136" s="7"/>
      <c r="C136" s="26">
        <f>SUM('Planilha de Custos Jard.'!C131:C135)</f>
        <v>4013.21702612355</v>
      </c>
    </row>
    <row r="137" ht="16.5" spans="1:3">
      <c r="A137" s="25" t="s">
        <v>274</v>
      </c>
      <c r="B137" s="9" t="s">
        <v>315</v>
      </c>
      <c r="C137" s="26">
        <f>'Custo por trabalhador Jard.'!D531</f>
        <v>1406.56159436485</v>
      </c>
    </row>
    <row r="138" ht="16.5" spans="1:3">
      <c r="A138" s="11" t="s">
        <v>316</v>
      </c>
      <c r="B138" s="7"/>
      <c r="C138" s="26">
        <f>'Custo por trabalhador Jard.'!D534</f>
        <v>5419.7786204884</v>
      </c>
    </row>
  </sheetData>
  <mergeCells count="33">
    <mergeCell ref="A1:D1"/>
    <mergeCell ref="A3:D3"/>
    <mergeCell ref="A5:D5"/>
    <mergeCell ref="A6:D6"/>
    <mergeCell ref="A7:D7"/>
    <mergeCell ref="A10:C10"/>
    <mergeCell ref="A20:B20"/>
    <mergeCell ref="A23:C23"/>
    <mergeCell ref="A25:C25"/>
    <mergeCell ref="A30:B30"/>
    <mergeCell ref="A33:D33"/>
    <mergeCell ref="A44:B44"/>
    <mergeCell ref="A47:C47"/>
    <mergeCell ref="A57:B57"/>
    <mergeCell ref="A60:C60"/>
    <mergeCell ref="A66:B66"/>
    <mergeCell ref="A69:C69"/>
    <mergeCell ref="A78:B78"/>
    <mergeCell ref="A81:C81"/>
    <mergeCell ref="A84:C84"/>
    <mergeCell ref="A87:B87"/>
    <mergeCell ref="A88:B88"/>
    <mergeCell ref="A91:C91"/>
    <mergeCell ref="A95:B95"/>
    <mergeCell ref="A98:C98"/>
    <mergeCell ref="A103:B103"/>
    <mergeCell ref="A106:C106"/>
    <mergeCell ref="A113:B113"/>
    <mergeCell ref="A116:C116"/>
    <mergeCell ref="A125:B125"/>
    <mergeCell ref="A128:C128"/>
    <mergeCell ref="A136:B136"/>
    <mergeCell ref="A138:B138"/>
  </mergeCells>
  <pageMargins left="0.511811024" right="0.511811024" top="0.787401575" bottom="0.787401575" header="0.31496062" footer="0.31496062"/>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Microsoft Excel Online</Application>
  <HeadingPairs>
    <vt:vector size="2" baseType="variant">
      <vt:variant>
        <vt:lpstr>工作表</vt:lpstr>
      </vt:variant>
      <vt:variant>
        <vt:i4>7</vt:i4>
      </vt:variant>
    </vt:vector>
  </HeadingPairs>
  <TitlesOfParts>
    <vt:vector size="7" baseType="lpstr">
      <vt:lpstr>Planilha Resumo Valor</vt:lpstr>
      <vt:lpstr>Custo p. trabalhador Eletricist</vt:lpstr>
      <vt:lpstr>Planilha de Custos Eletricis</vt:lpstr>
      <vt:lpstr>Custo por trabalhador AOM</vt:lpstr>
      <vt:lpstr>Planilha de Custos AOM</vt:lpstr>
      <vt:lpstr>Custo por trabalhador Jard.</vt:lpstr>
      <vt:lpstr>Planilha de Custos Jard.</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thalyta</cp:lastModifiedBy>
  <dcterms:created xsi:type="dcterms:W3CDTF">2018-01-23T19:35:00Z</dcterms:created>
  <dcterms:modified xsi:type="dcterms:W3CDTF">2024-02-29T19:56:39Z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59D40622540944D1913949ABD5025ED3</vt:lpwstr>
  </property>
  <property fmtid="{D5CDD505-2E9C-101B-9397-08002B2CF9AE}" pid="3" name="KSOProductBuildVer">
    <vt:lpwstr>1046-11.2.0.10351</vt:lpwstr>
  </property>
</Properties>
</file>